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4"/>
  <workbookPr/>
  <mc:AlternateContent xmlns:mc="http://schemas.openxmlformats.org/markup-compatibility/2006">
    <mc:Choice Requires="x15">
      <x15ac:absPath xmlns:x15ac="http://schemas.microsoft.com/office/spreadsheetml/2010/11/ac" url="C:\Users\aiylital\Documents\SafeInLog\Virtuaaliopas\"/>
    </mc:Choice>
  </mc:AlternateContent>
  <xr:revisionPtr revIDLastSave="0" documentId="8_{B8944D77-452D-4910-9777-99436EF92BFE}" xr6:coauthVersionLast="36" xr6:coauthVersionMax="36" xr10:uidLastSave="{00000000-0000-0000-0000-000000000000}"/>
  <bookViews>
    <workbookView xWindow="0" yWindow="0" windowWidth="18540" windowHeight="8808" xr2:uid="{00000000-000D-0000-FFFF-FFFF00000000}"/>
  </bookViews>
  <sheets>
    <sheet name="Lomake" sheetId="4" r:id="rId1"/>
    <sheet name="Analyysi" sheetId="3" r:id="rId2"/>
  </sheets>
  <definedNames>
    <definedName name="_xlnm.Print_Area" localSheetId="1">Analyysi!$A$49:$Q$99</definedName>
    <definedName name="_xlnm.Print_Area" localSheetId="0">Lomake!$A$49:$Q$99</definedName>
  </definedNames>
  <calcPr calcId="191029"/>
</workbook>
</file>

<file path=xl/calcChain.xml><?xml version="1.0" encoding="utf-8"?>
<calcChain xmlns="http://schemas.openxmlformats.org/spreadsheetml/2006/main">
  <c r="E2" i="3" l="1"/>
  <c r="E4" i="3"/>
  <c r="E1" i="3"/>
  <c r="D11" i="3"/>
  <c r="E11" i="3"/>
  <c r="D12" i="3"/>
  <c r="E12" i="3"/>
  <c r="D13" i="3"/>
  <c r="E13" i="3"/>
  <c r="D14" i="3"/>
  <c r="E14" i="3"/>
  <c r="D15" i="3"/>
  <c r="E15" i="3"/>
  <c r="D16" i="3"/>
  <c r="E16" i="3"/>
  <c r="D17" i="3"/>
  <c r="E17" i="3"/>
  <c r="D18" i="3"/>
  <c r="E18" i="3"/>
  <c r="D19" i="3"/>
  <c r="E19" i="3"/>
  <c r="D20" i="3"/>
  <c r="E20" i="3"/>
  <c r="D21" i="3"/>
  <c r="E21" i="3"/>
  <c r="D22" i="3"/>
  <c r="E22" i="3"/>
  <c r="D23" i="3"/>
  <c r="E23" i="3"/>
  <c r="D24" i="3"/>
  <c r="E24" i="3"/>
  <c r="D25" i="3"/>
  <c r="E25" i="3"/>
  <c r="D26" i="3"/>
  <c r="E26" i="3"/>
  <c r="D27" i="3"/>
  <c r="E27" i="3"/>
  <c r="D28" i="3"/>
  <c r="E28" i="3"/>
  <c r="D29" i="3"/>
  <c r="E29" i="3"/>
  <c r="D30" i="3"/>
  <c r="E30" i="3"/>
  <c r="D31" i="3"/>
  <c r="E31" i="3"/>
  <c r="D32" i="3"/>
  <c r="E32" i="3"/>
  <c r="D33" i="3"/>
  <c r="E33" i="3"/>
  <c r="D34" i="3"/>
  <c r="E34" i="3"/>
  <c r="D35" i="3"/>
  <c r="E35" i="3"/>
  <c r="D36" i="3"/>
  <c r="E36" i="3"/>
  <c r="D37" i="3"/>
  <c r="E37" i="3"/>
  <c r="D38" i="3"/>
  <c r="E38" i="3"/>
  <c r="D39" i="3"/>
  <c r="E39" i="3"/>
  <c r="D40" i="3"/>
  <c r="E40" i="3"/>
  <c r="D41" i="3"/>
  <c r="E41" i="3"/>
  <c r="E10" i="3"/>
  <c r="D10" i="3"/>
  <c r="D83" i="4" l="1"/>
  <c r="D67" i="4"/>
  <c r="D51" i="4"/>
  <c r="D49" i="4"/>
  <c r="C49" i="4"/>
  <c r="F46" i="4"/>
  <c r="E46" i="4"/>
  <c r="F45" i="4"/>
  <c r="E45" i="4"/>
  <c r="F44" i="4"/>
  <c r="E44" i="4"/>
  <c r="E42" i="4"/>
  <c r="D42" i="4"/>
  <c r="F41" i="4"/>
  <c r="O41" i="4" s="1"/>
  <c r="Q41" i="4" s="1"/>
  <c r="F40" i="4"/>
  <c r="N40" i="4" s="1"/>
  <c r="F39" i="4"/>
  <c r="F38" i="4"/>
  <c r="N38" i="4" s="1"/>
  <c r="F37" i="4"/>
  <c r="M37" i="4" s="1"/>
  <c r="F36" i="4"/>
  <c r="N36" i="4" s="1"/>
  <c r="M35" i="4"/>
  <c r="F35" i="4"/>
  <c r="M34" i="4"/>
  <c r="L34" i="4"/>
  <c r="F34" i="4"/>
  <c r="N34" i="4" s="1"/>
  <c r="F33" i="4"/>
  <c r="M33" i="4" s="1"/>
  <c r="F32" i="4"/>
  <c r="N32" i="4" s="1"/>
  <c r="F31" i="4"/>
  <c r="O31" i="4" s="1"/>
  <c r="Q31" i="4" s="1"/>
  <c r="F30" i="4"/>
  <c r="N30" i="4" s="1"/>
  <c r="F29" i="4"/>
  <c r="O29" i="4" s="1"/>
  <c r="Q29" i="4" s="1"/>
  <c r="M28" i="4"/>
  <c r="L28" i="4"/>
  <c r="J28" i="4" s="1"/>
  <c r="F28" i="4"/>
  <c r="N28" i="4" s="1"/>
  <c r="F27" i="4"/>
  <c r="M27" i="4" s="1"/>
  <c r="P26" i="4"/>
  <c r="K26" i="4" s="1"/>
  <c r="F26" i="4"/>
  <c r="N26" i="4" s="1"/>
  <c r="F25" i="4"/>
  <c r="O25" i="4" s="1"/>
  <c r="Q25" i="4" s="1"/>
  <c r="F24" i="4"/>
  <c r="N24" i="4" s="1"/>
  <c r="F23" i="4"/>
  <c r="N23" i="4" s="1"/>
  <c r="F22" i="4"/>
  <c r="N22" i="4" s="1"/>
  <c r="F21" i="4"/>
  <c r="M21" i="4" s="1"/>
  <c r="F20" i="4"/>
  <c r="N20" i="4" s="1"/>
  <c r="M19" i="4"/>
  <c r="F19" i="4"/>
  <c r="P18" i="4"/>
  <c r="K18" i="4" s="1"/>
  <c r="M18" i="4"/>
  <c r="L18" i="4"/>
  <c r="J18" i="4" s="1"/>
  <c r="F18" i="4"/>
  <c r="N18" i="4" s="1"/>
  <c r="F17" i="4"/>
  <c r="M17" i="4" s="1"/>
  <c r="F16" i="4"/>
  <c r="O16" i="4" s="1"/>
  <c r="Q16" i="4" s="1"/>
  <c r="F15" i="4"/>
  <c r="F14" i="4"/>
  <c r="N14" i="4" s="1"/>
  <c r="F13" i="4"/>
  <c r="M13" i="4" s="1"/>
  <c r="F12" i="4"/>
  <c r="N12" i="4" s="1"/>
  <c r="A12" i="4"/>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F11" i="4"/>
  <c r="M11" i="4" s="1"/>
  <c r="A11" i="4"/>
  <c r="F10" i="4"/>
  <c r="M10" i="4" s="1"/>
  <c r="J2" i="4"/>
  <c r="G47" i="4" s="1"/>
  <c r="J2" i="3"/>
  <c r="M36" i="4" l="1"/>
  <c r="J34" i="4"/>
  <c r="P10" i="4"/>
  <c r="K10" i="4" s="1"/>
  <c r="O17" i="4"/>
  <c r="Q17" i="4" s="1"/>
  <c r="L20" i="4"/>
  <c r="L26" i="4"/>
  <c r="L12" i="4"/>
  <c r="M20" i="4"/>
  <c r="M26" i="4"/>
  <c r="O33" i="4"/>
  <c r="Q33" i="4" s="1"/>
  <c r="P34" i="4"/>
  <c r="K34" i="4" s="1"/>
  <c r="L36" i="4"/>
  <c r="J36" i="4" s="1"/>
  <c r="M38" i="4"/>
  <c r="M41" i="4"/>
  <c r="M30" i="4"/>
  <c r="M29" i="4"/>
  <c r="M25" i="4"/>
  <c r="M22" i="4"/>
  <c r="G50" i="4"/>
  <c r="M14" i="4"/>
  <c r="O14" i="4"/>
  <c r="Q14" i="4" s="1"/>
  <c r="O11" i="4"/>
  <c r="Q11" i="4" s="1"/>
  <c r="P11" i="4"/>
  <c r="K11" i="4" s="1"/>
  <c r="L11" i="4"/>
  <c r="J11" i="4" s="1"/>
  <c r="N11" i="4"/>
  <c r="L10" i="4"/>
  <c r="G49" i="4"/>
  <c r="M44" i="4"/>
  <c r="P15" i="4"/>
  <c r="K15" i="4" s="1"/>
  <c r="L15" i="4"/>
  <c r="M15" i="4"/>
  <c r="O15" i="4"/>
  <c r="Q15" i="4" s="1"/>
  <c r="N16" i="4"/>
  <c r="M16" i="4"/>
  <c r="L16" i="4"/>
  <c r="P16" i="4"/>
  <c r="K16" i="4" s="1"/>
  <c r="N15" i="4"/>
  <c r="N31" i="4"/>
  <c r="O32" i="4"/>
  <c r="Q32" i="4" s="1"/>
  <c r="P39" i="4"/>
  <c r="K39" i="4" s="1"/>
  <c r="L39" i="4"/>
  <c r="N39" i="4"/>
  <c r="O40" i="4"/>
  <c r="Q40" i="4" s="1"/>
  <c r="P13" i="4"/>
  <c r="K13" i="4" s="1"/>
  <c r="L13" i="4"/>
  <c r="P21" i="4"/>
  <c r="K21" i="4" s="1"/>
  <c r="L21" i="4"/>
  <c r="P32" i="4"/>
  <c r="K32" i="4" s="1"/>
  <c r="P37" i="4"/>
  <c r="K37" i="4" s="1"/>
  <c r="L37" i="4"/>
  <c r="N37" i="4"/>
  <c r="O38" i="4"/>
  <c r="Q38" i="4" s="1"/>
  <c r="O39" i="4"/>
  <c r="Q39" i="4" s="1"/>
  <c r="P40" i="4"/>
  <c r="K40" i="4" s="1"/>
  <c r="P23" i="4"/>
  <c r="K23" i="4" s="1"/>
  <c r="L23" i="4"/>
  <c r="G46" i="4"/>
  <c r="E84" i="4" s="1"/>
  <c r="F42" i="4"/>
  <c r="M12" i="4"/>
  <c r="N13" i="4"/>
  <c r="N21" i="4"/>
  <c r="O22" i="4"/>
  <c r="Q22" i="4" s="1"/>
  <c r="O23" i="4"/>
  <c r="Q23" i="4" s="1"/>
  <c r="P24" i="4"/>
  <c r="K24" i="4" s="1"/>
  <c r="N29" i="4"/>
  <c r="O30" i="4"/>
  <c r="Q30" i="4" s="1"/>
  <c r="N10" i="4"/>
  <c r="J10" i="4" s="1"/>
  <c r="O12" i="4"/>
  <c r="Q12" i="4" s="1"/>
  <c r="O13" i="4"/>
  <c r="Q13" i="4" s="1"/>
  <c r="P19" i="4"/>
  <c r="K19" i="4" s="1"/>
  <c r="L19" i="4"/>
  <c r="N19" i="4"/>
  <c r="O20" i="4"/>
  <c r="P22" i="4"/>
  <c r="K22" i="4" s="1"/>
  <c r="P27" i="4"/>
  <c r="K27" i="4" s="1"/>
  <c r="L27" i="4"/>
  <c r="N27" i="4"/>
  <c r="O28" i="4"/>
  <c r="Q28" i="4" s="1"/>
  <c r="P30" i="4"/>
  <c r="K30" i="4" s="1"/>
  <c r="L32" i="4"/>
  <c r="P35" i="4"/>
  <c r="K35" i="4" s="1"/>
  <c r="L35" i="4"/>
  <c r="J35" i="4" s="1"/>
  <c r="N35" i="4"/>
  <c r="O36" i="4"/>
  <c r="Q36" i="4" s="1"/>
  <c r="O37" i="4"/>
  <c r="Q37" i="4" s="1"/>
  <c r="P38" i="4"/>
  <c r="K38" i="4" s="1"/>
  <c r="L40" i="4"/>
  <c r="G44" i="4"/>
  <c r="E52" i="4" s="1"/>
  <c r="O24" i="4"/>
  <c r="Q24" i="4" s="1"/>
  <c r="P31" i="4"/>
  <c r="K31" i="4" s="1"/>
  <c r="L31" i="4"/>
  <c r="P29" i="4"/>
  <c r="K29" i="4" s="1"/>
  <c r="L29" i="4"/>
  <c r="P14" i="4"/>
  <c r="K14" i="4" s="1"/>
  <c r="O21" i="4"/>
  <c r="Q21" i="4" s="1"/>
  <c r="L24" i="4"/>
  <c r="O10" i="4"/>
  <c r="P12" i="4"/>
  <c r="L14" i="4"/>
  <c r="P17" i="4"/>
  <c r="K17" i="4" s="1"/>
  <c r="L17" i="4"/>
  <c r="N17" i="4"/>
  <c r="O18" i="4"/>
  <c r="Q18" i="4" s="1"/>
  <c r="O19" i="4"/>
  <c r="Q19" i="4" s="1"/>
  <c r="P20" i="4"/>
  <c r="L22" i="4"/>
  <c r="J22" i="4" s="1"/>
  <c r="M23" i="4"/>
  <c r="M24" i="4"/>
  <c r="P25" i="4"/>
  <c r="K25" i="4" s="1"/>
  <c r="L25" i="4"/>
  <c r="N25" i="4"/>
  <c r="O26" i="4"/>
  <c r="Q26" i="4" s="1"/>
  <c r="O27" i="4"/>
  <c r="Q27" i="4" s="1"/>
  <c r="P28" i="4"/>
  <c r="K28" i="4" s="1"/>
  <c r="L30" i="4"/>
  <c r="M31" i="4"/>
  <c r="M32" i="4"/>
  <c r="P33" i="4"/>
  <c r="K33" i="4" s="1"/>
  <c r="L33" i="4"/>
  <c r="N33" i="4"/>
  <c r="N46" i="4" s="1"/>
  <c r="O34" i="4"/>
  <c r="Q34" i="4" s="1"/>
  <c r="O35" i="4"/>
  <c r="Q35" i="4" s="1"/>
  <c r="P36" i="4"/>
  <c r="K36" i="4" s="1"/>
  <c r="L38" i="4"/>
  <c r="J38" i="4" s="1"/>
  <c r="M39" i="4"/>
  <c r="M40" i="4"/>
  <c r="P41" i="4"/>
  <c r="K41" i="4" s="1"/>
  <c r="L41" i="4"/>
  <c r="N41" i="4"/>
  <c r="G45" i="4"/>
  <c r="E68" i="4" s="1"/>
  <c r="D49" i="3"/>
  <c r="C49" i="3"/>
  <c r="D83" i="3"/>
  <c r="D67" i="3"/>
  <c r="D51" i="3"/>
  <c r="G47" i="3"/>
  <c r="A11" i="3"/>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J29" i="4" l="1"/>
  <c r="J26" i="4"/>
  <c r="J30" i="4"/>
  <c r="M46" i="4"/>
  <c r="J14" i="4"/>
  <c r="J12" i="4"/>
  <c r="J20" i="4"/>
  <c r="N44" i="4"/>
  <c r="J37" i="4"/>
  <c r="C59" i="4"/>
  <c r="J27" i="4"/>
  <c r="J25" i="4"/>
  <c r="L46" i="4"/>
  <c r="J17" i="4"/>
  <c r="J15" i="4"/>
  <c r="M45" i="4"/>
  <c r="Q10" i="4"/>
  <c r="C75" i="4" s="1"/>
  <c r="O45" i="4"/>
  <c r="O46" i="4"/>
  <c r="Q20" i="4"/>
  <c r="C91" i="4" s="1"/>
  <c r="J13" i="4"/>
  <c r="J39" i="4"/>
  <c r="P45" i="4"/>
  <c r="J41" i="4"/>
  <c r="J33" i="4"/>
  <c r="J24" i="4"/>
  <c r="J32" i="4"/>
  <c r="J23" i="4"/>
  <c r="O44" i="4"/>
  <c r="K20" i="4"/>
  <c r="P46" i="4"/>
  <c r="K12" i="4"/>
  <c r="P44" i="4"/>
  <c r="J31" i="4"/>
  <c r="J40" i="4"/>
  <c r="J19" i="4"/>
  <c r="N45" i="4"/>
  <c r="J21" i="4"/>
  <c r="L45" i="4"/>
  <c r="J16" i="4"/>
  <c r="L44" i="4"/>
  <c r="J44" i="4" s="1"/>
  <c r="E44" i="3"/>
  <c r="F14" i="3"/>
  <c r="O14" i="3" s="1"/>
  <c r="Q14" i="3" s="1"/>
  <c r="F16" i="3"/>
  <c r="M16" i="3" s="1"/>
  <c r="F22" i="3"/>
  <c r="O22" i="3" s="1"/>
  <c r="Q22" i="3" s="1"/>
  <c r="F24" i="3"/>
  <c r="N24" i="3" s="1"/>
  <c r="F30" i="3"/>
  <c r="N30" i="3" s="1"/>
  <c r="F32" i="3"/>
  <c r="P32" i="3" s="1"/>
  <c r="K32" i="3" s="1"/>
  <c r="F17" i="3"/>
  <c r="M17" i="3" s="1"/>
  <c r="F37" i="3"/>
  <c r="P37" i="3" s="1"/>
  <c r="K37" i="3" s="1"/>
  <c r="E46" i="3"/>
  <c r="F34" i="3"/>
  <c r="O34" i="3" s="1"/>
  <c r="Q34" i="3" s="1"/>
  <c r="F13" i="3"/>
  <c r="M13" i="3" s="1"/>
  <c r="F15" i="3"/>
  <c r="M15" i="3" s="1"/>
  <c r="F31" i="3"/>
  <c r="L31" i="3" s="1"/>
  <c r="F39" i="3"/>
  <c r="N39" i="3" s="1"/>
  <c r="F18" i="3"/>
  <c r="P18" i="3" s="1"/>
  <c r="K18" i="3" s="1"/>
  <c r="F36" i="3"/>
  <c r="P36" i="3" s="1"/>
  <c r="K36" i="3" s="1"/>
  <c r="F40" i="3"/>
  <c r="P40" i="3" s="1"/>
  <c r="K40" i="3" s="1"/>
  <c r="F38" i="3"/>
  <c r="M38" i="3" s="1"/>
  <c r="F29" i="3"/>
  <c r="M29" i="3" s="1"/>
  <c r="F28" i="3"/>
  <c r="N28" i="3" s="1"/>
  <c r="F26" i="3"/>
  <c r="N26" i="3" s="1"/>
  <c r="F25" i="3"/>
  <c r="L25" i="3" s="1"/>
  <c r="E45" i="3"/>
  <c r="F21" i="3"/>
  <c r="M21" i="3" s="1"/>
  <c r="F12" i="3"/>
  <c r="O12" i="3" s="1"/>
  <c r="Q12" i="3" s="1"/>
  <c r="F41" i="3"/>
  <c r="P41" i="3" s="1"/>
  <c r="K41" i="3" s="1"/>
  <c r="F35" i="3"/>
  <c r="N35" i="3" s="1"/>
  <c r="D42" i="3"/>
  <c r="F33" i="3"/>
  <c r="M33" i="3" s="1"/>
  <c r="F27" i="3"/>
  <c r="M27" i="3" s="1"/>
  <c r="F23" i="3"/>
  <c r="M23" i="3" s="1"/>
  <c r="F19" i="3"/>
  <c r="M19" i="3" s="1"/>
  <c r="E42" i="3"/>
  <c r="F10" i="3"/>
  <c r="O10" i="3" s="1"/>
  <c r="F46" i="3"/>
  <c r="O18" i="3"/>
  <c r="Q18" i="3" s="1"/>
  <c r="N34" i="3"/>
  <c r="F44" i="3"/>
  <c r="L34" i="3"/>
  <c r="L37" i="3"/>
  <c r="P34" i="3"/>
  <c r="K34" i="3" s="1"/>
  <c r="F20" i="3"/>
  <c r="F11" i="3"/>
  <c r="F45" i="3"/>
  <c r="M14" i="3"/>
  <c r="N15" i="3"/>
  <c r="P28" i="3" l="1"/>
  <c r="K28" i="3" s="1"/>
  <c r="O36" i="3"/>
  <c r="Q36" i="3" s="1"/>
  <c r="O28" i="3"/>
  <c r="Q28" i="3" s="1"/>
  <c r="L15" i="3"/>
  <c r="O15" i="3"/>
  <c r="Q15" i="3" s="1"/>
  <c r="L21" i="3"/>
  <c r="N17" i="3"/>
  <c r="M34" i="3"/>
  <c r="J34" i="3" s="1"/>
  <c r="O17" i="3"/>
  <c r="Q17" i="3" s="1"/>
  <c r="J46" i="4"/>
  <c r="L29" i="3"/>
  <c r="J29" i="3" s="1"/>
  <c r="N29" i="3"/>
  <c r="P29" i="3"/>
  <c r="K29" i="3" s="1"/>
  <c r="P24" i="3"/>
  <c r="K24" i="3" s="1"/>
  <c r="M24" i="3"/>
  <c r="L24" i="3"/>
  <c r="J24" i="3" s="1"/>
  <c r="O24" i="3"/>
  <c r="Q24" i="3" s="1"/>
  <c r="P15" i="3"/>
  <c r="K15" i="3" s="1"/>
  <c r="J45" i="4"/>
  <c r="C77" i="4" s="1"/>
  <c r="N14" i="3"/>
  <c r="L14" i="3"/>
  <c r="P14" i="3"/>
  <c r="K14" i="3" s="1"/>
  <c r="P30" i="3"/>
  <c r="K30" i="3" s="1"/>
  <c r="M30" i="3"/>
  <c r="L30" i="3"/>
  <c r="O30" i="3"/>
  <c r="Q30" i="3" s="1"/>
  <c r="I45" i="4"/>
  <c r="E67" i="4" s="1"/>
  <c r="K45" i="4"/>
  <c r="C69" i="4" s="1"/>
  <c r="I44" i="4"/>
  <c r="E51" i="4" s="1"/>
  <c r="A61" i="4" s="1"/>
  <c r="C61" i="4" s="1"/>
  <c r="K44" i="4"/>
  <c r="C53" i="4" s="1"/>
  <c r="K46" i="4"/>
  <c r="C85" i="4" s="1"/>
  <c r="I46" i="4"/>
  <c r="E83" i="4" s="1"/>
  <c r="C93" i="4"/>
  <c r="P17" i="3"/>
  <c r="K17" i="3" s="1"/>
  <c r="L17" i="3"/>
  <c r="N41" i="3"/>
  <c r="M28" i="3"/>
  <c r="N32" i="3"/>
  <c r="M22" i="3"/>
  <c r="P16" i="3"/>
  <c r="K16" i="3" s="1"/>
  <c r="O40" i="3"/>
  <c r="Q40" i="3" s="1"/>
  <c r="O32" i="3"/>
  <c r="Q32" i="3" s="1"/>
  <c r="M37" i="3"/>
  <c r="N16" i="3"/>
  <c r="O16" i="3"/>
  <c r="Q16" i="3" s="1"/>
  <c r="L22" i="3"/>
  <c r="O39" i="3"/>
  <c r="Q39" i="3" s="1"/>
  <c r="G44" i="3"/>
  <c r="E52" i="3" s="1"/>
  <c r="P31" i="3"/>
  <c r="K31" i="3" s="1"/>
  <c r="L16" i="3"/>
  <c r="N31" i="3"/>
  <c r="N37" i="3"/>
  <c r="P22" i="3"/>
  <c r="K22" i="3" s="1"/>
  <c r="N40" i="3"/>
  <c r="M32" i="3"/>
  <c r="M31" i="3"/>
  <c r="O37" i="3"/>
  <c r="Q37" i="3" s="1"/>
  <c r="N22" i="3"/>
  <c r="L32" i="3"/>
  <c r="O25" i="3"/>
  <c r="Q25" i="3" s="1"/>
  <c r="L40" i="3"/>
  <c r="N25" i="3"/>
  <c r="M40" i="3"/>
  <c r="O31" i="3"/>
  <c r="Q31" i="3" s="1"/>
  <c r="L18" i="3"/>
  <c r="M25" i="3"/>
  <c r="J25" i="3" s="1"/>
  <c r="M18" i="3"/>
  <c r="P38" i="3"/>
  <c r="K38" i="3" s="1"/>
  <c r="N18" i="3"/>
  <c r="M10" i="3"/>
  <c r="L10" i="3"/>
  <c r="Q10" i="3"/>
  <c r="P26" i="3"/>
  <c r="K26" i="3" s="1"/>
  <c r="P25" i="3"/>
  <c r="K25" i="3" s="1"/>
  <c r="O21" i="3"/>
  <c r="Q21" i="3" s="1"/>
  <c r="O13" i="3"/>
  <c r="Q13" i="3" s="1"/>
  <c r="G49" i="3"/>
  <c r="G50" i="3"/>
  <c r="L13" i="3"/>
  <c r="P13" i="3"/>
  <c r="K13" i="3" s="1"/>
  <c r="N13" i="3"/>
  <c r="P27" i="3"/>
  <c r="K27" i="3" s="1"/>
  <c r="N21" i="3"/>
  <c r="J21" i="3" s="1"/>
  <c r="L39" i="3"/>
  <c r="M12" i="3"/>
  <c r="O33" i="3"/>
  <c r="Q33" i="3" s="1"/>
  <c r="O29" i="3"/>
  <c r="Q29" i="3" s="1"/>
  <c r="P39" i="3"/>
  <c r="K39" i="3" s="1"/>
  <c r="N33" i="3"/>
  <c r="P19" i="3"/>
  <c r="K19" i="3" s="1"/>
  <c r="L12" i="3"/>
  <c r="M36" i="3"/>
  <c r="L33" i="3"/>
  <c r="L36" i="3"/>
  <c r="M39" i="3"/>
  <c r="P12" i="3"/>
  <c r="K12" i="3" s="1"/>
  <c r="N12" i="3"/>
  <c r="N36" i="3"/>
  <c r="P33" i="3"/>
  <c r="K33" i="3" s="1"/>
  <c r="N19" i="3"/>
  <c r="N38" i="3"/>
  <c r="P21" i="3"/>
  <c r="K21" i="3" s="1"/>
  <c r="L28" i="3"/>
  <c r="J17" i="3"/>
  <c r="O27" i="3"/>
  <c r="Q27" i="3" s="1"/>
  <c r="L38" i="3"/>
  <c r="O38" i="3"/>
  <c r="Q38" i="3" s="1"/>
  <c r="P35" i="3"/>
  <c r="K35" i="3" s="1"/>
  <c r="L26" i="3"/>
  <c r="M35" i="3"/>
  <c r="O41" i="3"/>
  <c r="Q41" i="3" s="1"/>
  <c r="L41" i="3"/>
  <c r="M41" i="3"/>
  <c r="O35" i="3"/>
  <c r="Q35" i="3" s="1"/>
  <c r="L35" i="3"/>
  <c r="M26" i="3"/>
  <c r="O26" i="3"/>
  <c r="Q26" i="3" s="1"/>
  <c r="P23" i="3"/>
  <c r="K23" i="3" s="1"/>
  <c r="O23" i="3"/>
  <c r="Q23" i="3" s="1"/>
  <c r="O19" i="3"/>
  <c r="Q19" i="3" s="1"/>
  <c r="L27" i="3"/>
  <c r="N27" i="3"/>
  <c r="L23" i="3"/>
  <c r="N23" i="3"/>
  <c r="L19" i="3"/>
  <c r="N10" i="3"/>
  <c r="G45" i="3"/>
  <c r="E68" i="3" s="1"/>
  <c r="J14" i="3"/>
  <c r="J15" i="3"/>
  <c r="P10" i="3"/>
  <c r="K10" i="3" s="1"/>
  <c r="O20" i="3"/>
  <c r="Q20" i="3" s="1"/>
  <c r="G46" i="3"/>
  <c r="E84" i="3" s="1"/>
  <c r="L20" i="3"/>
  <c r="P20" i="3"/>
  <c r="N20" i="3"/>
  <c r="M20" i="3"/>
  <c r="M46" i="3" s="1"/>
  <c r="N11" i="3"/>
  <c r="M11" i="3"/>
  <c r="L11" i="3"/>
  <c r="P11" i="3"/>
  <c r="O11" i="3"/>
  <c r="Q11" i="3" s="1"/>
  <c r="F42" i="3"/>
  <c r="J30" i="3" l="1"/>
  <c r="J28" i="3"/>
  <c r="J32" i="3"/>
  <c r="J22" i="3"/>
  <c r="J31" i="3"/>
  <c r="J37" i="3"/>
  <c r="J16" i="3"/>
  <c r="C91" i="3"/>
  <c r="J35" i="3"/>
  <c r="J33" i="3"/>
  <c r="C75" i="3"/>
  <c r="J13" i="3"/>
  <c r="J10" i="3"/>
  <c r="J18" i="3"/>
  <c r="J40" i="3"/>
  <c r="M44" i="3"/>
  <c r="C59" i="3"/>
  <c r="J12" i="3"/>
  <c r="J26" i="3"/>
  <c r="J39" i="3"/>
  <c r="J38" i="3"/>
  <c r="J36" i="3"/>
  <c r="J19" i="3"/>
  <c r="P45" i="3"/>
  <c r="K45" i="3" s="1"/>
  <c r="N44" i="3"/>
  <c r="N45" i="3"/>
  <c r="M45" i="3"/>
  <c r="O46" i="3"/>
  <c r="J41" i="3"/>
  <c r="O44" i="3"/>
  <c r="J27" i="3"/>
  <c r="L45" i="3"/>
  <c r="O45" i="3"/>
  <c r="N46" i="3"/>
  <c r="J23" i="3"/>
  <c r="P44" i="3"/>
  <c r="K44" i="3" s="1"/>
  <c r="K11" i="3"/>
  <c r="K20" i="3"/>
  <c r="P46" i="3"/>
  <c r="K46" i="3" s="1"/>
  <c r="J11" i="3"/>
  <c r="L44" i="3"/>
  <c r="L46" i="3"/>
  <c r="J46" i="3" s="1"/>
  <c r="J20" i="3"/>
  <c r="I46" i="3" l="1"/>
  <c r="E83" i="3" s="1"/>
  <c r="I45" i="3"/>
  <c r="E67" i="3" s="1"/>
  <c r="I44" i="3"/>
  <c r="E51" i="3" s="1"/>
  <c r="A61" i="3" s="1"/>
  <c r="C69" i="3"/>
  <c r="J44" i="3"/>
  <c r="J45" i="3"/>
  <c r="C77" i="3" s="1"/>
  <c r="C85" i="3"/>
  <c r="C93" i="3"/>
  <c r="C53" i="3"/>
  <c r="C6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Kesti Marko</author>
  </authors>
  <commentList>
    <comment ref="E4" authorId="0" shapeId="0" xr:uid="{00000000-0006-0000-0000-000001000000}">
      <text>
        <r>
          <rPr>
            <b/>
            <sz val="9"/>
            <color indexed="81"/>
            <rFont val="Tahoma"/>
            <family val="2"/>
          </rPr>
          <t>1 = Alle 1 vuotta
2 = 1-5 vuotta
3 = 5-10 vuotta
4 = yli 10 vuotta</t>
        </r>
      </text>
    </comment>
    <comment ref="D7" authorId="0" shapeId="0" xr:uid="{00000000-0006-0000-0000-000002000000}">
      <text>
        <r>
          <rPr>
            <b/>
            <sz val="9"/>
            <color indexed="81"/>
            <rFont val="Tahoma"/>
            <family val="2"/>
          </rPr>
          <t>Asteikko osaamisen arviointiin: 0 ei osaamista; 1 vähän osaamista; 2 jonkin verran osaaminen; 3 paljon osaaminen; 4 Erittäin paljon osaaminen</t>
        </r>
      </text>
    </comment>
    <comment ref="E7" authorId="0" shapeId="0" xr:uid="{00000000-0006-0000-0000-000003000000}">
      <text>
        <r>
          <rPr>
            <b/>
            <sz val="9"/>
            <color indexed="81"/>
            <rFont val="Tahoma"/>
            <family val="2"/>
          </rPr>
          <t>Asteikko kokemusten arviointiin: 0 ei kokemuksia; 1 vähän kokemuksia; 2 Jonkin verran kokemuksia; 3 Paljon kokemukset; 4 Erittäin paljon kokemuksia</t>
        </r>
      </text>
    </comment>
    <comment ref="D51" authorId="0" shapeId="0" xr:uid="{00000000-0006-0000-0000-000004000000}">
      <text>
        <r>
          <rPr>
            <b/>
            <sz val="9"/>
            <color indexed="81"/>
            <rFont val="Tahoma"/>
            <family val="2"/>
          </rPr>
          <t xml:space="preserve">FE tekijän NPS pisteyttää vahvuudet ja heikkoudet. (NPS = Net Positive Score). Mikäli luku on positiivinen niin vahvuudet voittavat heikkoudet.  </t>
        </r>
      </text>
    </comment>
    <comment ref="E51" authorId="0" shapeId="0" xr:uid="{00000000-0006-0000-0000-000005000000}">
      <text>
        <r>
          <rPr>
            <b/>
            <sz val="9"/>
            <color indexed="81"/>
            <rFont val="Tahoma"/>
            <family val="2"/>
          </rPr>
          <t>NPS kertoo heikkouksien ja vahvuuksien välisen suhteen asteikolla -100...+100. Asteikko esimiesosaamisen tehoista yleisellä tasolla
*arvo alle -20: erittäin paljon kehitettävää
*arvo -20…-0.1; paljon kehitettävää
*arvo 0…29,9; jonkin verran kehitettävää
*arvo 30…59,9: Vahva osaaminen, vain hieman kehitettävää
*arvo yli 60: erittäin vahva osaaminen, ylläpidä hyvä taso</t>
        </r>
      </text>
    </comment>
    <comment ref="D67" authorId="0" shapeId="0" xr:uid="{00000000-0006-0000-0000-000006000000}">
      <text>
        <r>
          <rPr>
            <b/>
            <sz val="9"/>
            <color indexed="81"/>
            <rFont val="Tahoma"/>
            <family val="2"/>
          </rPr>
          <t xml:space="preserve">YI tekijän NPS pisteyttää vahvuudet ja heikkoudet. (NPS = Net Positive Score). Mikäli luku on positiivinen niin vahvuudet voittavat heikkoudet.  </t>
        </r>
      </text>
    </comment>
    <comment ref="E67" authorId="0" shapeId="0" xr:uid="{00000000-0006-0000-0000-000007000000}">
      <text>
        <r>
          <rPr>
            <b/>
            <sz val="9"/>
            <color indexed="81"/>
            <rFont val="Tahoma"/>
            <family val="2"/>
          </rPr>
          <t>NPS kertoo heikkouksien ja vahvuuksien välisen suhteen asteikolla -100...+100. Asteikko esimiesosaamisen tehoista yleisellä tasolla
*arvo alle -20: erittäin paljon kehitettävää
*arvo -20…-0.1; paljon kehitettävää
*arvo 0…29,9; jonkin verran kehitettävää
*arvo 30…59,9: Vahva osaaminen, vain hieman kehitettävää
*arvo yli 60: erittäin vahva osaaminen, ylläpidä hyvä taso</t>
        </r>
      </text>
    </comment>
    <comment ref="D83" authorId="0" shapeId="0" xr:uid="{00000000-0006-0000-0000-000008000000}">
      <text>
        <r>
          <rPr>
            <b/>
            <sz val="9"/>
            <color indexed="81"/>
            <rFont val="Tahoma"/>
            <family val="2"/>
          </rPr>
          <t xml:space="preserve">PL tekijän NPS pisteyttää vahvuudet ja heikkoudet. (NPS = Net Positive Score). Mikäli luku on positiivinen niin vahvuudet voittavat heikkoudet.  </t>
        </r>
      </text>
    </comment>
    <comment ref="E83" authorId="0" shapeId="0" xr:uid="{00000000-0006-0000-0000-000009000000}">
      <text>
        <r>
          <rPr>
            <b/>
            <sz val="9"/>
            <color indexed="81"/>
            <rFont val="Tahoma"/>
            <family val="2"/>
          </rPr>
          <t>NPS kertoo heikkouksien ja vahvuuksien välisen suhteen asteikolla -100...+100. Asteikko esimiesosaamisen tehoista yleisellä tasolla
*arvo alle -20: erittäin paljon kehitettävää
*arvo -20…-0.1; paljon kehitettävää
*arvo 0…29,9; jonkin verran kehitettävää
*arvo 30…59,9: Vahva osaaminen, vain hieman kehitettävää
*arvo yli 60: erittäin vahva osaaminen, ylläpidä hyvä taso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Kesti Marko</author>
  </authors>
  <commentList>
    <comment ref="E4" authorId="0" shapeId="0" xr:uid="{00000000-0006-0000-0100-000002000000}">
      <text>
        <r>
          <rPr>
            <b/>
            <sz val="9"/>
            <color indexed="81"/>
            <rFont val="Tahoma"/>
            <family val="2"/>
          </rPr>
          <t>1 = Alle 1 vuotta
2 = 1-5 vuotta
3 = 5-10 vuotta
4 = yli 10 vuotta</t>
        </r>
      </text>
    </comment>
    <comment ref="D7" authorId="0" shapeId="0" xr:uid="{00000000-0006-0000-0100-000003000000}">
      <text>
        <r>
          <rPr>
            <b/>
            <sz val="9"/>
            <color indexed="81"/>
            <rFont val="Tahoma"/>
            <family val="2"/>
          </rPr>
          <t>Asteikko osaamisen arviointiin: 0 ei osaamista; 1 vähän osaamista; 2 jonkin verran osaaminen; 3 paljon osaaminen; 4 Erittäin paljon osaaminen</t>
        </r>
      </text>
    </comment>
    <comment ref="E7" authorId="0" shapeId="0" xr:uid="{00000000-0006-0000-0100-000004000000}">
      <text>
        <r>
          <rPr>
            <b/>
            <sz val="9"/>
            <color indexed="81"/>
            <rFont val="Tahoma"/>
            <family val="2"/>
          </rPr>
          <t>Asteikko kokemusten arviointiin: 0 ei kokemuksia; 1 vähän kokemuksia; 2 Jonkin verran kokemuksia; 3 Paljon kokemukset; 4 Erittäin paljon kokemuksia</t>
        </r>
      </text>
    </comment>
    <comment ref="D51" authorId="0" shapeId="0" xr:uid="{00000000-0006-0000-0100-000005000000}">
      <text>
        <r>
          <rPr>
            <b/>
            <sz val="9"/>
            <color indexed="81"/>
            <rFont val="Tahoma"/>
            <family val="2"/>
          </rPr>
          <t xml:space="preserve">FE tekijän NPS pisteyttää vahvuudet ja heikkoudet. (NPS = Net Positive Score). Mikäli luku on positiivinen niin vahvuudet voittavat heikkoudet.  </t>
        </r>
      </text>
    </comment>
    <comment ref="E51" authorId="0" shapeId="0" xr:uid="{00000000-0006-0000-0100-000006000000}">
      <text>
        <r>
          <rPr>
            <b/>
            <sz val="9"/>
            <color indexed="81"/>
            <rFont val="Tahoma"/>
            <family val="2"/>
          </rPr>
          <t>NPS kertoo heikkouksien ja vahvuuksien välisen suhteen asteikolla -100...+100. Asteikko esimiesosaamisen tehoista yleisellä tasolla
*arvo alle -20: erittäin paljon kehitettävää
*arvo -20…-0.1; paljon kehitettävää
*arvo 0…29,9; jonkin verran kehitettävää
*arvo 30…59,9: Vahva osaaminen, vain hieman kehitettävää
*arvo yli 60: erittäin vahva osaaminen, ylläpidä hyvä taso</t>
        </r>
      </text>
    </comment>
    <comment ref="D67" authorId="0" shapeId="0" xr:uid="{00000000-0006-0000-0100-000007000000}">
      <text>
        <r>
          <rPr>
            <b/>
            <sz val="9"/>
            <color indexed="81"/>
            <rFont val="Tahoma"/>
            <family val="2"/>
          </rPr>
          <t xml:space="preserve">YI tekijän NPS pisteyttää vahvuudet ja heikkoudet. (NPS = Net Positive Score). Mikäli luku on positiivinen niin vahvuudet voittavat heikkoudet.  </t>
        </r>
      </text>
    </comment>
    <comment ref="E67" authorId="0" shapeId="0" xr:uid="{00000000-0006-0000-0100-000008000000}">
      <text>
        <r>
          <rPr>
            <b/>
            <sz val="9"/>
            <color indexed="81"/>
            <rFont val="Tahoma"/>
            <family val="2"/>
          </rPr>
          <t>NPS kertoo heikkouksien ja vahvuuksien välisen suhteen asteikolla -100...+100. Asteikko esimiesosaamisen tehoista yleisellä tasolla
*arvo alle -20: erittäin paljon kehitettävää
*arvo -20…-0.1; paljon kehitettävää
*arvo 0…29,9; jonkin verran kehitettävää
*arvo 30…59,9: Vahva osaaminen, vain hieman kehitettävää
*arvo yli 60: erittäin vahva osaaminen, ylläpidä hyvä taso</t>
        </r>
      </text>
    </comment>
    <comment ref="D83" authorId="0" shapeId="0" xr:uid="{00000000-0006-0000-0100-000009000000}">
      <text>
        <r>
          <rPr>
            <b/>
            <sz val="9"/>
            <color indexed="81"/>
            <rFont val="Tahoma"/>
            <family val="2"/>
          </rPr>
          <t xml:space="preserve">PL tekijän NPS pisteyttää vahvuudet ja heikkoudet. (NPS = Net Positive Score). Mikäli luku on positiivinen niin vahvuudet voittavat heikkoudet.  </t>
        </r>
      </text>
    </comment>
    <comment ref="E83" authorId="0" shapeId="0" xr:uid="{00000000-0006-0000-0100-00000A000000}">
      <text>
        <r>
          <rPr>
            <b/>
            <sz val="9"/>
            <color indexed="81"/>
            <rFont val="Tahoma"/>
            <family val="2"/>
          </rPr>
          <t>NPS kertoo heikkouksien ja vahvuuksien välisen suhteen asteikolla -100...+100. Asteikko esimiesosaamisen tehoista yleisellä tasolla
*arvo alle -20: erittäin paljon kehitettävää
*arvo -20…-0.1; paljon kehitettävää
*arvo 0…29,9; jonkin verran kehitettävää
*arvo 30…59,9: Vahva osaaminen, vain hieman kehitettävää
*arvo yli 60: erittäin vahva osaaminen, ylläpidä hyvä taso</t>
        </r>
      </text>
    </comment>
  </commentList>
</comments>
</file>

<file path=xl/sharedStrings.xml><?xml version="1.0" encoding="utf-8"?>
<sst xmlns="http://schemas.openxmlformats.org/spreadsheetml/2006/main" count="378" uniqueCount="142">
  <si>
    <t>Kokemusvuodet esimiehenä</t>
  </si>
  <si>
    <t>Esimiesosaamisen arviointi</t>
  </si>
  <si>
    <t>QWL</t>
  </si>
  <si>
    <t>FE</t>
  </si>
  <si>
    <t>YI</t>
  </si>
  <si>
    <t>PL</t>
  </si>
  <si>
    <t>0-4</t>
  </si>
  <si>
    <t>Arvio</t>
  </si>
  <si>
    <t>Osaamis-</t>
  </si>
  <si>
    <t>0-20</t>
  </si>
  <si>
    <t>20-40</t>
  </si>
  <si>
    <t>40-60</t>
  </si>
  <si>
    <t>60-80</t>
  </si>
  <si>
    <t>80-100</t>
  </si>
  <si>
    <t>Osaaminen</t>
  </si>
  <si>
    <t>teho</t>
  </si>
  <si>
    <t>Kehitä</t>
  </si>
  <si>
    <t>Vahvuus</t>
  </si>
  <si>
    <t xml:space="preserve">Kannattaa parantaa työntekijöiden kuuntelemista ja tuen antamista. </t>
  </si>
  <si>
    <t xml:space="preserve">Kuuntelet työntekijöitäsi ja pidät tiimihenkeä hyvin yllä. </t>
  </si>
  <si>
    <t xml:space="preserve">Hoidat tarvittavia rekrytointeja laadukkaasti. </t>
  </si>
  <si>
    <t xml:space="preserve">Työntekijöiden perehdytykseen kannattaa panostaa, sillä se edistää työn sujuvuutta koko ryhmässä. </t>
  </si>
  <si>
    <t xml:space="preserve">Perehdyttäminen kannattaa, sillä se motivoi ja sitouttaa uutta työntekijää, mutta hyödyttää ja tehostaa myös koko tiimiä, kun prosessit, työtavat ja talo tulevat tutuiksi. </t>
  </si>
  <si>
    <t xml:space="preserve">Lähtöhaastatteluista saisi hyvää tietoa kehittämiseen. </t>
  </si>
  <si>
    <t xml:space="preserve">Osaat hyödyntää lähtöhaastatteluja toiminnan kehittämiseen. </t>
  </si>
  <si>
    <t xml:space="preserve">Työn sujuvuutta parantaisi koulutusuunnittelu ja pätevyyksien avaaminen. </t>
  </si>
  <si>
    <t xml:space="preserve">Koulutusten suunnittelu ja tarvittavat pätevyydet tuovat sujuvuutta työhön. </t>
  </si>
  <si>
    <t xml:space="preserve">Psykososiaalisen riskin hallinta toisi tärkeää tietoa henkilöstöriskejä aiheuttavista asioista. </t>
  </si>
  <si>
    <t xml:space="preserve">Psykososiaalisen riskien tunnistaminen auttaa monien riskitekijöiden minimoinnissa. </t>
  </si>
  <si>
    <t xml:space="preserve">Yhteinen ideointi ja kehittäminen olisi hyvä, sillä se edistäisi yhteishenkeä ja parantaisi suorituskykyä. </t>
  </si>
  <si>
    <t xml:space="preserve">Yhteinen ideointi ja kehittäminen on vahvuus, joka edistää yhteishenkeä ja parantaa suorituskykyä. </t>
  </si>
  <si>
    <t xml:space="preserve">Kannattaisi hyödyntää HR-tukipalvelua sopivissa tilanteissa, joissa apu tarpeen. Se helpottaisi esimiestyötä. </t>
  </si>
  <si>
    <t xml:space="preserve">Hyödynnät HR-tukea tarpeen mukaan, se helpottaa esimiestyötä ja auttaa kehittämisessä. </t>
  </si>
  <si>
    <t xml:space="preserve">Kannattaa hyödyntää enemmän muiden esimiesten vertaistukea. </t>
  </si>
  <si>
    <t xml:space="preserve">Osaat hyödyntää muiden esimiesten vertaistukea ja annat kehittämisajatuksia myös muille. </t>
  </si>
  <si>
    <t xml:space="preserve">Kannattaisi sopia työyhteisön tavoitteet. </t>
  </si>
  <si>
    <t xml:space="preserve">Yhteiset tavoitteet tuovat kuvan suunnasta ja luovat luottamusta johtamiseen. </t>
  </si>
  <si>
    <t xml:space="preserve">Koulutussuunnitelma kannattaa tehdä, sillä se selkeyttää osaamisen parantamista tavoitteiden mukaan. </t>
  </si>
  <si>
    <t xml:space="preserve">Koulutussuunnitelma on hyvä väline osaamisten kehittämiseen tavoitteiden mukaisesti. </t>
  </si>
  <si>
    <t xml:space="preserve">Yksilökoulutuksia kannattaa hyödyntää enemmän. </t>
  </si>
  <si>
    <t xml:space="preserve">Yksilökoulutukset ovat vahvuus osaamisen kehittämisessä. </t>
  </si>
  <si>
    <t xml:space="preserve">Työnopastusta kannattaa hyödyntää enemmän sekä sisäisessä urakierrossa että uusien opastuksessa. </t>
  </si>
  <si>
    <t xml:space="preserve">Työnopastus on tärkeä vahvuus sekä sisäisessä urakierrossa että uusien opastuksessa. </t>
  </si>
  <si>
    <t xml:space="preserve">Ryhmäkoulutuksia kannattaa hyödyntää, sillä ne parantavat yhteishenkeä ja osaamista. </t>
  </si>
  <si>
    <t xml:space="preserve">Ryhmäkoulutukset tuovat hyvää yhteishenkeä ja osaamisen jakamista ryhmässä. </t>
  </si>
  <si>
    <t xml:space="preserve">Esimiehen kannattaa huolehtia myös omasta esimiesroolin osaamisista. </t>
  </si>
  <si>
    <t xml:space="preserve">Esimieskoulutuksien hyödyntäminen on vahvuus, sillä esimiestyö on jatkuvaa oppimista. </t>
  </si>
  <si>
    <t xml:space="preserve">Yhteisöllistä palkitsemista kannattaa aktivoida ja muistaa, että aineetton palkitseminen on tärkeää eli kiitos ja positiivinen kannustus. </t>
  </si>
  <si>
    <t xml:space="preserve">Yhteisöllinen palkitseminen on vahvuus ja hyvä muistaa, että aineetton palkitseminen on tärkeää eli kiitos ja positiivinen kannustus. </t>
  </si>
  <si>
    <t xml:space="preserve">Yksilöt kaipaavat enemmän esimiehen kannustusta ja tunnustusta hyvästä työstä. </t>
  </si>
  <si>
    <t xml:space="preserve">Hyödynnät hyvin yksilöiden kannustamista ja palkitsemista hyvästä työstä. </t>
  </si>
  <si>
    <t xml:space="preserve">Sisäistä viestintää kannattaa lisätä ja kehittää. </t>
  </si>
  <si>
    <t xml:space="preserve">Sisäinen viestintä on vahvuus, jota kannattaa vaalia. </t>
  </si>
  <si>
    <t xml:space="preserve">Esimiehenä kannattaa rohkaista työntekijöitä kertomaan epäkohdista, joita sitten käsitellään rakentavasti. </t>
  </si>
  <si>
    <t xml:space="preserve">Epäkohtien puheeksiotto ja rakentava käsittely on hyvä vahvuus. </t>
  </si>
  <si>
    <t xml:space="preserve">Työterveyshuollon asiantuntemusta kannattaa opetella hyödyntämään enemmän. </t>
  </si>
  <si>
    <t xml:space="preserve">Työterveyshuollon asiantuntemus auttaa ratkaisemaan työkykyyn liittyviä haasteita ja ongelmia. </t>
  </si>
  <si>
    <t xml:space="preserve">Kannattaa muistaa, että säännöllisen virkistyspäivät tuovat hyvää yhteishenkeä ja iloa, joten ne parantavat myös työelämän laatua. </t>
  </si>
  <si>
    <t xml:space="preserve">Säännöllisen virkistyspäivät tuovat hyvää yhteishenkeä ja iloa työpaikalle. </t>
  </si>
  <si>
    <t xml:space="preserve">Asiakaspalautteita kannattaa hyödyntää enemmän kehittämisessä. </t>
  </si>
  <si>
    <t xml:space="preserve">Osaat hyödyntää asiakaspalautteita toiminnan kehittämisessä. </t>
  </si>
  <si>
    <t>↓</t>
  </si>
  <si>
    <t>Yksilöpainotteiset johtamiskäytännöt</t>
  </si>
  <si>
    <t>Työyhteisön kehittämiseen liittyvät käytännöt</t>
  </si>
  <si>
    <t>FE-NPS</t>
  </si>
  <si>
    <t>Laatu- ja osaamispainotteiset käytännöt</t>
  </si>
  <si>
    <t>YI-NPS</t>
  </si>
  <si>
    <t>Palkitsemiskäytännöt</t>
  </si>
  <si>
    <t>PL-NPS</t>
  </si>
  <si>
    <t>Muut johtamiskäytännöt</t>
  </si>
  <si>
    <t>Fyysinen ja emotionaalinen turvallisuus</t>
  </si>
  <si>
    <t xml:space="preserve">Vahvuuksia: </t>
  </si>
  <si>
    <t>Kehittämistarpeita</t>
  </si>
  <si>
    <t>Yhteenkuuluvuus ja Identiteetti</t>
  </si>
  <si>
    <t>Päämäärät ja Luovuus</t>
  </si>
  <si>
    <t>Nimi</t>
  </si>
  <si>
    <t>Aika</t>
  </si>
  <si>
    <t xml:space="preserve">Työarjen kehittäminen olisi hyvä aktivoida, sillä parannetaan prosesseja ja työn sujuvuutta. </t>
  </si>
  <si>
    <t xml:space="preserve">Työarjen kehittäminen on vahvuus, jonka myötä prosessit ja työn sujuvuus paranevat. </t>
  </si>
  <si>
    <t xml:space="preserve">Tarvittaessa kannattaa hyödyntää tietohallinnon tarjoamaa tukea. </t>
  </si>
  <si>
    <t xml:space="preserve">Hyödynnät hyvin tietohallinnon tukea. </t>
  </si>
  <si>
    <t xml:space="preserve">Työn vaarojen arviointi olisi hyvä keino käsitellä turvallisuuteen liittyviä tärkeitä asioita. </t>
  </si>
  <si>
    <t xml:space="preserve">Työn vaarojen arvionti ovat hyvä tapa käsitellä turvallisuuteen liittyviä tärkeitä asioita. </t>
  </si>
  <si>
    <t xml:space="preserve">Kannattaa tehdä riskien arviointia, sillä niillä vältetään vakavampia ongelmia. </t>
  </si>
  <si>
    <t xml:space="preserve">Riskiarvioinnit ovat vahvuus, sillä niillä vältetään vakavampia ongelmia. </t>
  </si>
  <si>
    <t>Pikapalavereita (esim. kahvihetki) kannattaa hyödyntää yhteishengen ylläpitämiseen.</t>
  </si>
  <si>
    <t xml:space="preserve">Pikapalaverit (esim. kahvihetki) ovat vahvuus, jolla parannetaan yhteishenkeä ja piileviä ongelmia ratkaistaan ennakoivasti. </t>
  </si>
  <si>
    <t xml:space="preserve">Kehityskeskusteluilla voisit vahvistaa työntekijöiden sitoutumista työnön ja työpaikkaan. </t>
  </si>
  <si>
    <t xml:space="preserve">Kehityskeskustelut vahvistavat työntekijän sitoutumista työhön ja työpaikkaan. </t>
  </si>
  <si>
    <t xml:space="preserve">Varhaisen tuen mallilla ennaltaehkäiset hyvin työkyvyn alentumista. </t>
  </si>
  <si>
    <t xml:space="preserve">Varhaisen tuen mallilla kannattaa ennaltaehkäistä työkyvyn heikentymistä. </t>
  </si>
  <si>
    <t xml:space="preserve">Rekrytoinnit olisi hyvä hoitaa laadukkaasti ja suunnitelmallisesti. </t>
  </si>
  <si>
    <t xml:space="preserve">Työroolien ja prosessien selkeys auttaisi suorituskyvyn parantamisessa. </t>
  </si>
  <si>
    <t xml:space="preserve">Selkeät työroolit ja prosessit ovat vahvuus suorituskyvyn kehittämisessä. </t>
  </si>
  <si>
    <t xml:space="preserve">QWL kyselyllä saisit arvokasta tietoa henkilöstön kokemista kehittämistarpeista. </t>
  </si>
  <si>
    <t xml:space="preserve">QWL-kysely tuo esille henkilöstön kehittämistarpeita ja hiljaista tietoa kehittämiseen. </t>
  </si>
  <si>
    <t xml:space="preserve">Laadunarviointia kannattaa hyödyntää oman toiminnan kehittämisessä. </t>
  </si>
  <si>
    <t xml:space="preserve">Hyödynnät laadunarviointia oman toiminnan kehittämisessä. </t>
  </si>
  <si>
    <t>FE-tehot</t>
  </si>
  <si>
    <t>YI-tehot</t>
  </si>
  <si>
    <t>PL-tehot</t>
  </si>
  <si>
    <t>Hyvät tehot</t>
  </si>
  <si>
    <t>Valinnat</t>
  </si>
  <si>
    <t>Osaamistehot</t>
  </si>
  <si>
    <t>Kokemukset</t>
  </si>
  <si>
    <t xml:space="preserve">Kehityskeskustelu työntekijän kanssa. </t>
  </si>
  <si>
    <t xml:space="preserve">Työhyvinvoinnin varhaisen tuen toimintamallien käyttö. </t>
  </si>
  <si>
    <t>Työntekijöiden tarpeiden kuunteleminen ja niihin tuen antaminen.</t>
  </si>
  <si>
    <t xml:space="preserve">Rekrytointiprosessin toteuttaminen/osallistuminen. </t>
  </si>
  <si>
    <t xml:space="preserve">Uusien työntekijöiden perehdytys. </t>
  </si>
  <si>
    <t xml:space="preserve">Talosta poissiirtyvien haastattelu (lähtöhaastattelu). </t>
  </si>
  <si>
    <t xml:space="preserve">Työntekijöiden työroolien/tehtäväkuvien ja prosessien kehittäminen. </t>
  </si>
  <si>
    <t xml:space="preserve">Työntekijöiden tehtäväkuvien ja palkkauksen sopiminen. </t>
  </si>
  <si>
    <t xml:space="preserve">Yksilön ja työyhteisön kuormittumisen ennakointi (psykososiaalisten riskien hallinta). </t>
  </si>
  <si>
    <t xml:space="preserve">Työhyvinvointi- ja kehittämiskartoitus QWL. </t>
  </si>
  <si>
    <t>Ryhmäkohtainen kehityspalaveri.</t>
  </si>
  <si>
    <t xml:space="preserve">Henkilöstöpalveluiden tuen hyödyntäminen työyhteisössä/tiimissä. </t>
  </si>
  <si>
    <t xml:space="preserve">Henkilöstöaloitteet ja työarjen kehittäminen (työelämäinnovaatiot). </t>
  </si>
  <si>
    <t>Laadunarviointi ja -seuranta (laatuauditointi).</t>
  </si>
  <si>
    <t xml:space="preserve">Koulutussuunnitelman tekeminen ja viestintä. </t>
  </si>
  <si>
    <t xml:space="preserve">Yksilökoulutusten mahdollistaminen. </t>
  </si>
  <si>
    <t xml:space="preserve">Työntekijöiden vertaisoppiminen (työnopastus). </t>
  </si>
  <si>
    <t xml:space="preserve">Ryhmäkoulutusten/työpajojen järjestäminen. </t>
  </si>
  <si>
    <t xml:space="preserve">Esimiesvalmennuksen ja -koulutuksen hyödyntäminen ammattitaidon kehittämisessä. </t>
  </si>
  <si>
    <t xml:space="preserve">Tietohallinnon asiantuntijatuen hyödyntäminen. </t>
  </si>
  <si>
    <t xml:space="preserve">Yhteisöllinen palkitseminen ja tunnustus. </t>
  </si>
  <si>
    <t xml:space="preserve">Yksilön palkitseminen ja tunnustus. </t>
  </si>
  <si>
    <t xml:space="preserve">Sisäinen viestintä ajankohtaisista asioista. </t>
  </si>
  <si>
    <t xml:space="preserve">Työterveyshuollon työpaikkaselvitykseen ja riskien arviointiin osallistuminen. </t>
  </si>
  <si>
    <t xml:space="preserve">Työyhteisön epäkohtien puheeksi ottaminen rakentavasti. </t>
  </si>
  <si>
    <t xml:space="preserve">Työterveyshuollon asiantuntemuksen hyödyntäminen (työterveyshuollon asiantuntijatuki). </t>
  </si>
  <si>
    <t xml:space="preserve">Virkistyspäivät. </t>
  </si>
  <si>
    <t xml:space="preserve">Toiminnan jatkuva parantaminen asiakaspalautteen mukaan. </t>
  </si>
  <si>
    <t xml:space="preserve">Yhteishengen ylläpitäminen (esim. yhteiset kahvihetket). </t>
  </si>
  <si>
    <t xml:space="preserve">Esimiespajat, esimiesten keskinäinen vertaistuki (yhteiset palaverit, ideoinnit, keskustelut ym.). </t>
  </si>
  <si>
    <t xml:space="preserve">Työyhteisöryhmän, tiimien ja ammattiryhmien tavoitteista sopiminen. </t>
  </si>
  <si>
    <t xml:space="preserve">Työsuojelutoimintaan osallistuminen (työn vaarojen arviointi, päihdeohjelma tms.). </t>
  </si>
  <si>
    <t>Omaat hyvät osaamistehot seuraavissa (voit edelleen kehittää näistä vahvuuksia):</t>
  </si>
  <si>
    <t>Kokemus</t>
  </si>
  <si>
    <t>FE;YI;PL</t>
  </si>
  <si>
    <t>Organisaatio</t>
  </si>
  <si>
    <t xml:space="preserve"> Organisaation QWL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</si>
</sst>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quot;_-;\-* #,##0\ &quot;€&quot;_-;_-* &quot;-&quot;\ &quot;€&quot;_-;_-@_-"/>
    <numFmt numFmtId="41" formatCode="_-* #,##0\ _€_-;\-* #,##0\ _€_-;_-* &quot;-&quot;\ _€_-;_-@_-"/>
    <numFmt numFmtId="44" formatCode="_-* #,##0.00\ &quot;€&quot;_-;\-* #,##0.00\ &quot;€&quot;_-;_-* &quot;-&quot;??\ &quot;€&quot;_-;_-@_-"/>
    <numFmt numFmtId="43" formatCode="_-* #,##0.00\ _€_-;\-* #,##0.00\ _€_-;_-* &quot;-&quot;??\ _€_-;_-@_-"/>
    <numFmt numFmtId="164" formatCode="0.0\ %"/>
    <numFmt numFmtId="165" formatCode="0.0"/>
  </numFmts>
  <fonts count="37" x14ac:knownFonts="1">
    <font>
      <sz val="10"/>
      <color theme="1"/>
      <name val="Arial"/>
      <family val="2"/>
    </font>
    <font>
      <sz val="10"/>
      <color theme="1"/>
      <name val="Calibri"/>
      <family val="2"/>
      <scheme val="minor"/>
    </font>
    <font>
      <b/>
      <sz val="10"/>
      <color theme="1"/>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0"/>
      <color theme="1"/>
      <name val="Calibri"/>
      <family val="2"/>
      <scheme val="minor"/>
    </font>
    <font>
      <sz val="8"/>
      <color theme="1"/>
      <name val="Calibri"/>
      <family val="2"/>
    </font>
    <font>
      <sz val="8"/>
      <color theme="1"/>
      <name val="Calibri"/>
      <family val="2"/>
      <scheme val="minor"/>
    </font>
    <font>
      <b/>
      <sz val="12"/>
      <color theme="1"/>
      <name val="Calibri"/>
      <family val="2"/>
      <scheme val="minor"/>
    </font>
    <font>
      <sz val="10"/>
      <color theme="0" tint="-4.9989318521683403E-2"/>
      <name val="Calibri"/>
      <family val="2"/>
      <scheme val="minor"/>
    </font>
    <font>
      <b/>
      <sz val="9"/>
      <color indexed="81"/>
      <name val="Tahoma"/>
      <family val="2"/>
    </font>
    <font>
      <sz val="10"/>
      <name val="Arial"/>
      <family val="2"/>
    </font>
    <font>
      <b/>
      <sz val="10"/>
      <name val="Arial"/>
      <family val="2"/>
    </font>
    <font>
      <sz val="9"/>
      <color theme="1"/>
      <name val="Arial"/>
      <family val="2"/>
    </font>
    <font>
      <b/>
      <sz val="11"/>
      <color rgb="FF006100"/>
      <name val="Arial"/>
      <family val="2"/>
    </font>
    <font>
      <sz val="12"/>
      <name val="Calibri"/>
      <family val="2"/>
      <scheme val="minor"/>
    </font>
    <font>
      <sz val="12"/>
      <color theme="0"/>
      <name val="Calibri"/>
      <family val="2"/>
      <scheme val="minor"/>
    </font>
    <font>
      <sz val="10"/>
      <color theme="0"/>
      <name val="Arial"/>
      <family val="2"/>
    </font>
    <font>
      <sz val="10"/>
      <color theme="0" tint="-0.14999847407452621"/>
      <name val="Arial"/>
      <family val="2"/>
    </font>
    <font>
      <sz val="12"/>
      <color theme="0" tint="-0.14999847407452621"/>
      <name val="Calibri"/>
      <family val="2"/>
      <scheme val="minor"/>
    </font>
    <font>
      <sz val="8"/>
      <color theme="0" tint="-0.14999847407452621"/>
      <name val="Arial"/>
      <family val="2"/>
    </font>
    <font>
      <i/>
      <sz val="10"/>
      <color theme="0" tint="-0.14999847407452621"/>
      <name val="Arial"/>
      <family val="2"/>
    </font>
    <font>
      <i/>
      <sz val="12"/>
      <color theme="0" tint="-0.14999847407452621"/>
      <name val="Calibri"/>
      <family val="2"/>
      <scheme val="minor"/>
    </font>
    <font>
      <sz val="11"/>
      <color theme="0" tint="-0.14999847407452621"/>
      <name val="Calibri"/>
      <family val="2"/>
      <scheme val="minor"/>
    </font>
    <font>
      <b/>
      <sz val="11"/>
      <color theme="0" tint="-0.14999847407452621"/>
      <name val="Calibri"/>
      <family val="2"/>
      <scheme val="minor"/>
    </font>
    <font>
      <b/>
      <sz val="11"/>
      <color theme="0"/>
      <name val="Calibri"/>
      <family val="2"/>
      <scheme val="minor"/>
    </font>
    <font>
      <sz val="11"/>
      <color theme="0"/>
      <name val="Calibri"/>
      <family val="2"/>
      <scheme val="minor"/>
    </font>
    <font>
      <b/>
      <sz val="10"/>
      <color theme="0"/>
      <name val="Arial"/>
      <family val="2"/>
    </font>
    <font>
      <sz val="8"/>
      <color theme="0"/>
      <name val="Arial"/>
      <family val="2"/>
    </font>
    <font>
      <i/>
      <sz val="10"/>
      <color theme="0"/>
      <name val="Arial"/>
      <family val="2"/>
    </font>
    <font>
      <i/>
      <sz val="12"/>
      <color theme="0"/>
      <name val="Calibri"/>
      <family val="2"/>
      <scheme val="minor"/>
    </font>
    <font>
      <sz val="9"/>
      <color theme="0"/>
      <name val="Arial"/>
      <family val="2"/>
    </font>
    <font>
      <b/>
      <sz val="12"/>
      <color theme="0"/>
      <name val="Calibri"/>
      <family val="2"/>
      <scheme val="minor"/>
    </font>
  </fonts>
  <fills count="1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3" tint="0.39997558519241921"/>
        <bgColor indexed="64"/>
      </patternFill>
    </fill>
    <fill>
      <patternFill patternType="solid">
        <fgColor theme="6" tint="0.59999389629810485"/>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s>
  <cellStyleXfs count="13">
    <xf numFmtId="0" fontId="0" fillId="0" borderId="0"/>
    <xf numFmtId="0" fontId="5" fillId="4" borderId="0" applyNumberFormat="0" applyBorder="0" applyAlignment="0" applyProtection="0"/>
    <xf numFmtId="0" fontId="4" fillId="3" borderId="0" applyNumberFormat="0" applyBorder="0" applyAlignment="0" applyProtection="0"/>
    <xf numFmtId="0" fontId="3" fillId="2" borderId="0" applyNumberFormat="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218">
    <xf numFmtId="0" fontId="0" fillId="0" borderId="0" xfId="0" applyFont="1"/>
    <xf numFmtId="0" fontId="1" fillId="5" borderId="0" xfId="0" applyFont="1" applyFill="1"/>
    <xf numFmtId="0" fontId="0" fillId="5" borderId="0" xfId="0" applyFill="1"/>
    <xf numFmtId="0" fontId="7" fillId="5" borderId="0" xfId="0" applyFont="1" applyFill="1"/>
    <xf numFmtId="0" fontId="0" fillId="0" borderId="0" xfId="0" applyFill="1"/>
    <xf numFmtId="0" fontId="8" fillId="5" borderId="4" xfId="0" applyFont="1" applyFill="1" applyBorder="1"/>
    <xf numFmtId="0" fontId="0" fillId="0" borderId="0" xfId="0"/>
    <xf numFmtId="0" fontId="9" fillId="5" borderId="0" xfId="0" applyFont="1" applyFill="1"/>
    <xf numFmtId="0" fontId="8" fillId="5" borderId="0" xfId="0" applyFont="1" applyFill="1"/>
    <xf numFmtId="0" fontId="8" fillId="5" borderId="8" xfId="0" applyFont="1" applyFill="1" applyBorder="1" applyAlignment="1">
      <alignment horizontal="center" vertical="top"/>
    </xf>
    <xf numFmtId="0" fontId="8" fillId="5" borderId="8" xfId="0" quotePrefix="1" applyFont="1" applyFill="1" applyBorder="1" applyAlignment="1">
      <alignment horizontal="center" vertical="center"/>
    </xf>
    <xf numFmtId="0" fontId="8" fillId="0" borderId="0" xfId="0" applyFont="1"/>
    <xf numFmtId="0" fontId="1" fillId="5" borderId="9" xfId="0" applyFont="1" applyFill="1" applyBorder="1"/>
    <xf numFmtId="0" fontId="1" fillId="5" borderId="10" xfId="0" applyFont="1" applyFill="1" applyBorder="1"/>
    <xf numFmtId="0" fontId="8" fillId="6" borderId="0" xfId="0" applyFont="1" applyFill="1"/>
    <xf numFmtId="0" fontId="8" fillId="0" borderId="11" xfId="0" applyFont="1" applyBorder="1" applyAlignment="1">
      <alignment horizontal="center"/>
    </xf>
    <xf numFmtId="9" fontId="0" fillId="0" borderId="0" xfId="4" applyFont="1" applyAlignment="1">
      <alignment horizontal="center"/>
    </xf>
    <xf numFmtId="0" fontId="8" fillId="9" borderId="0" xfId="0" applyFont="1" applyFill="1"/>
    <xf numFmtId="0" fontId="8" fillId="11" borderId="0" xfId="0" applyFont="1" applyFill="1"/>
    <xf numFmtId="0" fontId="8" fillId="12" borderId="0" xfId="0" applyFont="1" applyFill="1"/>
    <xf numFmtId="0" fontId="8" fillId="13" borderId="0" xfId="0" applyFont="1" applyFill="1"/>
    <xf numFmtId="0" fontId="10" fillId="5" borderId="0" xfId="0" applyFont="1" applyFill="1"/>
    <xf numFmtId="1" fontId="6" fillId="0" borderId="0" xfId="0" applyNumberFormat="1" applyFont="1" applyAlignment="1">
      <alignment horizontal="center"/>
    </xf>
    <xf numFmtId="9" fontId="6" fillId="0" borderId="0" xfId="4" applyFont="1" applyAlignment="1">
      <alignment horizontal="center"/>
    </xf>
    <xf numFmtId="0" fontId="11" fillId="6" borderId="0" xfId="0" applyFont="1" applyFill="1"/>
    <xf numFmtId="0" fontId="11" fillId="9" borderId="0" xfId="0" applyFont="1" applyFill="1"/>
    <xf numFmtId="9" fontId="6" fillId="5" borderId="2" xfId="4" applyFont="1" applyFill="1" applyBorder="1" applyAlignment="1">
      <alignment horizontal="center" vertical="center"/>
    </xf>
    <xf numFmtId="1" fontId="8" fillId="5" borderId="0" xfId="4" applyNumberFormat="1" applyFont="1" applyFill="1" applyAlignment="1">
      <alignment horizontal="center" vertical="center"/>
    </xf>
    <xf numFmtId="0" fontId="11" fillId="11" borderId="0" xfId="0" applyFont="1" applyFill="1"/>
    <xf numFmtId="9" fontId="6" fillId="5" borderId="0" xfId="4" applyFont="1" applyFill="1" applyBorder="1" applyAlignment="1">
      <alignment horizontal="center" vertical="center"/>
    </xf>
    <xf numFmtId="0" fontId="11" fillId="12" borderId="0" xfId="0" applyFont="1" applyFill="1"/>
    <xf numFmtId="9" fontId="6" fillId="5" borderId="6" xfId="4" applyFont="1" applyFill="1" applyBorder="1" applyAlignment="1">
      <alignment horizontal="center" vertical="center"/>
    </xf>
    <xf numFmtId="0" fontId="11" fillId="13" borderId="0" xfId="0" applyFont="1" applyFill="1"/>
    <xf numFmtId="0" fontId="0" fillId="6" borderId="0" xfId="0" applyFill="1"/>
    <xf numFmtId="1" fontId="8" fillId="6" borderId="0" xfId="4" applyNumberFormat="1" applyFont="1" applyFill="1" applyAlignment="1">
      <alignment horizontal="center" vertical="center"/>
    </xf>
    <xf numFmtId="164" fontId="12" fillId="6" borderId="0" xfId="0" applyNumberFormat="1" applyFont="1" applyFill="1" applyAlignment="1">
      <alignment horizontal="center"/>
    </xf>
    <xf numFmtId="0" fontId="1" fillId="6" borderId="0" xfId="0" applyFont="1" applyFill="1"/>
    <xf numFmtId="0" fontId="13" fillId="6" borderId="0" xfId="0" applyFont="1" applyFill="1"/>
    <xf numFmtId="0" fontId="12" fillId="14" borderId="0" xfId="0" applyFont="1" applyFill="1"/>
    <xf numFmtId="165" fontId="12" fillId="14" borderId="0" xfId="0" applyNumberFormat="1" applyFont="1" applyFill="1" applyAlignment="1">
      <alignment horizontal="center"/>
    </xf>
    <xf numFmtId="0" fontId="9" fillId="14" borderId="0" xfId="0" applyFont="1" applyFill="1"/>
    <xf numFmtId="0" fontId="0" fillId="14" borderId="0" xfId="0" applyFill="1"/>
    <xf numFmtId="0" fontId="12" fillId="15" borderId="0" xfId="0" applyFont="1" applyFill="1"/>
    <xf numFmtId="165" fontId="12" fillId="15" borderId="0" xfId="0" applyNumberFormat="1" applyFont="1" applyFill="1" applyAlignment="1">
      <alignment horizontal="center"/>
    </xf>
    <xf numFmtId="0" fontId="9" fillId="15" borderId="0" xfId="0" applyFont="1" applyFill="1"/>
    <xf numFmtId="0" fontId="0" fillId="15" borderId="0" xfId="0" applyFill="1"/>
    <xf numFmtId="0" fontId="1" fillId="0" borderId="0" xfId="0" applyFont="1"/>
    <xf numFmtId="0" fontId="0" fillId="5" borderId="0" xfId="0" applyFill="1" applyAlignment="1">
      <alignment horizontal="center"/>
    </xf>
    <xf numFmtId="0" fontId="2" fillId="5" borderId="0" xfId="0" applyFont="1" applyFill="1" applyBorder="1" applyAlignment="1">
      <alignment horizontal="center"/>
    </xf>
    <xf numFmtId="9" fontId="15" fillId="5" borderId="0" xfId="4" applyFont="1" applyFill="1" applyBorder="1" applyAlignment="1">
      <alignment horizontal="center"/>
    </xf>
    <xf numFmtId="164" fontId="16" fillId="16" borderId="0" xfId="4" applyNumberFormat="1" applyFont="1" applyFill="1" applyBorder="1" applyAlignment="1">
      <alignment horizontal="center"/>
    </xf>
    <xf numFmtId="1" fontId="8" fillId="0" borderId="11" xfId="0" applyNumberFormat="1" applyFont="1" applyBorder="1" applyAlignment="1">
      <alignment horizontal="center"/>
    </xf>
    <xf numFmtId="0" fontId="8" fillId="6" borderId="0" xfId="0" applyFont="1" applyFill="1" applyAlignment="1">
      <alignment horizontal="right"/>
    </xf>
    <xf numFmtId="165" fontId="12" fillId="5" borderId="0" xfId="0" applyNumberFormat="1" applyFont="1" applyFill="1"/>
    <xf numFmtId="9" fontId="6" fillId="16" borderId="3" xfId="4" applyFont="1" applyFill="1" applyBorder="1" applyAlignment="1">
      <alignment horizontal="center" vertical="center"/>
    </xf>
    <xf numFmtId="9" fontId="6" fillId="16" borderId="13" xfId="4" applyFont="1" applyFill="1" applyBorder="1" applyAlignment="1">
      <alignment horizontal="center" vertical="center"/>
    </xf>
    <xf numFmtId="9" fontId="6" fillId="16" borderId="7" xfId="4" applyFont="1" applyFill="1" applyBorder="1" applyAlignment="1">
      <alignment horizontal="center" vertical="center"/>
    </xf>
    <xf numFmtId="0" fontId="9" fillId="5" borderId="1"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5" xfId="0" applyFont="1" applyFill="1" applyBorder="1" applyAlignment="1">
      <alignment horizontal="center" vertical="center"/>
    </xf>
    <xf numFmtId="0" fontId="17" fillId="0" borderId="0" xfId="0" applyFont="1"/>
    <xf numFmtId="0" fontId="17" fillId="5" borderId="0" xfId="0" applyFont="1" applyFill="1"/>
    <xf numFmtId="14" fontId="8" fillId="6" borderId="0" xfId="0" applyNumberFormat="1" applyFont="1" applyFill="1"/>
    <xf numFmtId="9" fontId="2" fillId="14" borderId="0" xfId="4" applyFont="1" applyFill="1" applyAlignment="1">
      <alignment horizontal="center"/>
    </xf>
    <xf numFmtId="0" fontId="2" fillId="14" borderId="0" xfId="0" applyFont="1" applyFill="1" applyAlignment="1">
      <alignment horizontal="left"/>
    </xf>
    <xf numFmtId="0" fontId="2" fillId="15" borderId="0" xfId="0" applyFont="1" applyFill="1"/>
    <xf numFmtId="9" fontId="2" fillId="15" borderId="0" xfId="0" applyNumberFormat="1" applyFont="1" applyFill="1" applyAlignment="1">
      <alignment horizontal="center"/>
    </xf>
    <xf numFmtId="0" fontId="0" fillId="18" borderId="0" xfId="0" applyFill="1"/>
    <xf numFmtId="0" fontId="12" fillId="18" borderId="0" xfId="0" applyFont="1" applyFill="1"/>
    <xf numFmtId="165" fontId="12" fillId="18" borderId="0" xfId="0" applyNumberFormat="1" applyFont="1" applyFill="1" applyAlignment="1">
      <alignment horizontal="center"/>
    </xf>
    <xf numFmtId="0" fontId="9" fillId="18" borderId="0" xfId="0" applyFont="1" applyFill="1"/>
    <xf numFmtId="0" fontId="8" fillId="15" borderId="0" xfId="0" applyFont="1" applyFill="1"/>
    <xf numFmtId="0" fontId="2" fillId="18" borderId="0" xfId="0" applyFont="1" applyFill="1"/>
    <xf numFmtId="9" fontId="18" fillId="18" borderId="0" xfId="3" applyNumberFormat="1" applyFont="1" applyFill="1" applyAlignment="1">
      <alignment horizontal="center"/>
    </xf>
    <xf numFmtId="0" fontId="19" fillId="9" borderId="0" xfId="0" applyFont="1" applyFill="1"/>
    <xf numFmtId="0" fontId="20" fillId="11" borderId="0" xfId="0" applyFont="1" applyFill="1"/>
    <xf numFmtId="0" fontId="20" fillId="12" borderId="0" xfId="0" applyFont="1" applyFill="1"/>
    <xf numFmtId="0" fontId="20" fillId="13" borderId="0" xfId="0" applyFont="1" applyFill="1"/>
    <xf numFmtId="0" fontId="21" fillId="0" borderId="0" xfId="0" applyFont="1" applyFill="1"/>
    <xf numFmtId="0" fontId="21" fillId="5" borderId="0" xfId="0" applyFont="1" applyFill="1"/>
    <xf numFmtId="0" fontId="21" fillId="0" borderId="0" xfId="0" applyFont="1"/>
    <xf numFmtId="1" fontId="20" fillId="5" borderId="0" xfId="4" applyNumberFormat="1" applyFont="1" applyFill="1" applyAlignment="1">
      <alignment horizontal="center" vertical="center"/>
    </xf>
    <xf numFmtId="0" fontId="0" fillId="7" borderId="11" xfId="0" applyFill="1" applyBorder="1" applyAlignment="1">
      <alignment horizontal="center"/>
    </xf>
    <xf numFmtId="0" fontId="0" fillId="8" borderId="11" xfId="0" applyFill="1" applyBorder="1" applyAlignment="1">
      <alignment horizontal="center"/>
    </xf>
    <xf numFmtId="0" fontId="0" fillId="17" borderId="11" xfId="0" applyFill="1" applyBorder="1" applyAlignment="1">
      <alignment horizontal="center"/>
    </xf>
    <xf numFmtId="0" fontId="0" fillId="10" borderId="11" xfId="0" applyFill="1" applyBorder="1" applyAlignment="1">
      <alignment horizontal="center"/>
    </xf>
    <xf numFmtId="0" fontId="22" fillId="5" borderId="0" xfId="0" applyFont="1" applyFill="1"/>
    <xf numFmtId="0" fontId="22" fillId="0" borderId="0" xfId="0" applyFont="1" applyFill="1"/>
    <xf numFmtId="0" fontId="23" fillId="5" borderId="0" xfId="0" applyFont="1" applyFill="1"/>
    <xf numFmtId="0" fontId="22" fillId="0" borderId="0" xfId="0" applyFont="1"/>
    <xf numFmtId="0" fontId="23" fillId="5" borderId="0" xfId="0" quotePrefix="1" applyFont="1" applyFill="1"/>
    <xf numFmtId="0" fontId="24" fillId="5" borderId="0" xfId="0" applyFont="1" applyFill="1"/>
    <xf numFmtId="0" fontId="25" fillId="5" borderId="0" xfId="0" applyFont="1" applyFill="1"/>
    <xf numFmtId="1" fontId="23" fillId="5" borderId="0" xfId="4" applyNumberFormat="1" applyFont="1" applyFill="1" applyAlignment="1">
      <alignment horizontal="center"/>
    </xf>
    <xf numFmtId="0" fontId="26" fillId="5" borderId="0" xfId="0" applyFont="1" applyFill="1"/>
    <xf numFmtId="0" fontId="27" fillId="5" borderId="0" xfId="2" applyFont="1" applyFill="1"/>
    <xf numFmtId="0" fontId="27" fillId="5" borderId="0" xfId="1" applyFont="1" applyFill="1"/>
    <xf numFmtId="0" fontId="27" fillId="5" borderId="0" xfId="3" applyFont="1" applyFill="1"/>
    <xf numFmtId="0" fontId="28" fillId="5" borderId="0" xfId="0" applyFont="1" applyFill="1" applyAlignment="1">
      <alignment horizontal="center" vertical="center"/>
    </xf>
    <xf numFmtId="165" fontId="28" fillId="5" borderId="0" xfId="0" applyNumberFormat="1" applyFont="1" applyFill="1" applyAlignment="1">
      <alignment horizontal="center" vertical="center"/>
    </xf>
    <xf numFmtId="0" fontId="23" fillId="5" borderId="0" xfId="0" applyFont="1" applyFill="1" applyAlignment="1">
      <alignment horizontal="left" vertical="center"/>
    </xf>
    <xf numFmtId="1" fontId="23" fillId="5" borderId="0" xfId="4" applyNumberFormat="1" applyFont="1" applyFill="1" applyAlignment="1">
      <alignment horizontal="center" vertical="center"/>
    </xf>
    <xf numFmtId="0" fontId="21" fillId="0" borderId="0" xfId="0" applyFont="1" applyFill="1" applyBorder="1"/>
    <xf numFmtId="0" fontId="20" fillId="0" borderId="0" xfId="0" applyFont="1" applyFill="1" applyBorder="1"/>
    <xf numFmtId="0" fontId="9" fillId="0" borderId="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1" fillId="5" borderId="1" xfId="0" applyFont="1" applyFill="1" applyBorder="1"/>
    <xf numFmtId="0" fontId="0" fillId="5" borderId="2" xfId="0" applyFill="1" applyBorder="1"/>
    <xf numFmtId="0" fontId="7" fillId="5" borderId="2" xfId="0" applyFont="1" applyFill="1" applyBorder="1"/>
    <xf numFmtId="0" fontId="0" fillId="5" borderId="3" xfId="0" applyFill="1" applyBorder="1"/>
    <xf numFmtId="0" fontId="1" fillId="5" borderId="12" xfId="0" applyFont="1" applyFill="1" applyBorder="1"/>
    <xf numFmtId="0" fontId="0" fillId="5" borderId="0" xfId="0" applyFill="1" applyBorder="1"/>
    <xf numFmtId="0" fontId="0" fillId="0" borderId="0" xfId="0" applyFill="1" applyBorder="1"/>
    <xf numFmtId="0" fontId="9" fillId="5" borderId="0" xfId="0" applyFont="1" applyFill="1" applyBorder="1"/>
    <xf numFmtId="0" fontId="0" fillId="5" borderId="13" xfId="0" applyFill="1" applyBorder="1"/>
    <xf numFmtId="0" fontId="8" fillId="5" borderId="12" xfId="0" applyFont="1" applyFill="1" applyBorder="1"/>
    <xf numFmtId="0" fontId="8" fillId="5" borderId="0" xfId="0" applyFont="1" applyFill="1" applyBorder="1"/>
    <xf numFmtId="0" fontId="8" fillId="5" borderId="15" xfId="0" quotePrefix="1" applyFont="1" applyFill="1" applyBorder="1" applyAlignment="1">
      <alignment horizontal="center" vertical="center"/>
    </xf>
    <xf numFmtId="0" fontId="1" fillId="5" borderId="16" xfId="0" applyFont="1" applyFill="1" applyBorder="1"/>
    <xf numFmtId="0" fontId="1" fillId="5" borderId="17" xfId="0" applyFont="1" applyFill="1" applyBorder="1"/>
    <xf numFmtId="0" fontId="8" fillId="0" borderId="12" xfId="0" applyFont="1" applyBorder="1"/>
    <xf numFmtId="0" fontId="0" fillId="0" borderId="0" xfId="0" applyFont="1" applyBorder="1"/>
    <xf numFmtId="1" fontId="8" fillId="0" borderId="18" xfId="0" applyNumberFormat="1" applyFont="1" applyBorder="1" applyAlignment="1">
      <alignment horizontal="center"/>
    </xf>
    <xf numFmtId="0" fontId="8" fillId="0" borderId="12" xfId="0" applyFont="1" applyFill="1" applyBorder="1"/>
    <xf numFmtId="0" fontId="8" fillId="0" borderId="0" xfId="0" applyFont="1" applyFill="1" applyBorder="1"/>
    <xf numFmtId="1" fontId="6" fillId="0" borderId="0" xfId="0" applyNumberFormat="1" applyFont="1" applyFill="1" applyBorder="1" applyAlignment="1">
      <alignment horizontal="center"/>
    </xf>
    <xf numFmtId="1" fontId="6" fillId="0" borderId="13" xfId="0" applyNumberFormat="1" applyFont="1" applyFill="1" applyBorder="1" applyAlignment="1">
      <alignment horizontal="center"/>
    </xf>
    <xf numFmtId="0" fontId="11" fillId="0" borderId="12" xfId="0" applyFont="1" applyFill="1" applyBorder="1"/>
    <xf numFmtId="0" fontId="17" fillId="0" borderId="13" xfId="0" applyFont="1" applyFill="1" applyBorder="1"/>
    <xf numFmtId="0" fontId="19" fillId="0" borderId="0" xfId="0" applyFont="1" applyFill="1" applyBorder="1"/>
    <xf numFmtId="9" fontId="6" fillId="0" borderId="3" xfId="4" applyFont="1" applyFill="1" applyBorder="1" applyAlignment="1">
      <alignment horizontal="center" vertical="center"/>
    </xf>
    <xf numFmtId="9" fontId="6" fillId="0" borderId="13" xfId="4" applyFont="1" applyFill="1" applyBorder="1" applyAlignment="1">
      <alignment horizontal="center" vertical="center"/>
    </xf>
    <xf numFmtId="9" fontId="6" fillId="0" borderId="7" xfId="4" applyFont="1" applyFill="1" applyBorder="1" applyAlignment="1">
      <alignment horizontal="center" vertical="center"/>
    </xf>
    <xf numFmtId="0" fontId="8" fillId="0" borderId="13" xfId="0" applyFont="1" applyFill="1" applyBorder="1" applyAlignment="1">
      <alignment horizontal="right"/>
    </xf>
    <xf numFmtId="0" fontId="1" fillId="0" borderId="12" xfId="0" applyFont="1" applyFill="1" applyBorder="1"/>
    <xf numFmtId="0" fontId="1" fillId="0" borderId="0" xfId="0" applyFont="1" applyFill="1" applyBorder="1"/>
    <xf numFmtId="0" fontId="0" fillId="0" borderId="13" xfId="0" applyFill="1" applyBorder="1"/>
    <xf numFmtId="14" fontId="8" fillId="0" borderId="0" xfId="0" applyNumberFormat="1" applyFont="1" applyFill="1" applyBorder="1"/>
    <xf numFmtId="0" fontId="8" fillId="0" borderId="13" xfId="0" applyFont="1" applyFill="1" applyBorder="1"/>
    <xf numFmtId="0" fontId="12" fillId="0" borderId="0" xfId="0" applyFont="1" applyFill="1" applyBorder="1"/>
    <xf numFmtId="165" fontId="12" fillId="0" borderId="13" xfId="0" applyNumberFormat="1" applyFont="1" applyFill="1" applyBorder="1" applyAlignment="1">
      <alignment horizontal="center"/>
    </xf>
    <xf numFmtId="0" fontId="9" fillId="0" borderId="0" xfId="0" applyFont="1" applyFill="1" applyBorder="1"/>
    <xf numFmtId="0" fontId="2" fillId="0" borderId="0" xfId="0" applyFont="1" applyFill="1" applyBorder="1"/>
    <xf numFmtId="9" fontId="2" fillId="0" borderId="13" xfId="0" applyNumberFormat="1" applyFont="1" applyFill="1" applyBorder="1" applyAlignment="1">
      <alignment horizontal="center"/>
    </xf>
    <xf numFmtId="0" fontId="13" fillId="0" borderId="12" xfId="0" applyFont="1" applyFill="1" applyBorder="1"/>
    <xf numFmtId="0" fontId="2" fillId="0" borderId="0" xfId="0" applyFont="1" applyFill="1" applyBorder="1" applyAlignment="1">
      <alignment horizontal="left"/>
    </xf>
    <xf numFmtId="9" fontId="2" fillId="0" borderId="13" xfId="4" applyFont="1" applyFill="1" applyBorder="1" applyAlignment="1">
      <alignment horizontal="center"/>
    </xf>
    <xf numFmtId="9" fontId="18" fillId="0" borderId="13" xfId="3" applyNumberFormat="1" applyFont="1" applyFill="1" applyBorder="1" applyAlignment="1">
      <alignment horizontal="center"/>
    </xf>
    <xf numFmtId="0" fontId="1" fillId="5" borderId="0" xfId="0" applyFont="1" applyFill="1" applyBorder="1"/>
    <xf numFmtId="0" fontId="1" fillId="5" borderId="5" xfId="0" applyFont="1" applyFill="1" applyBorder="1"/>
    <xf numFmtId="0" fontId="0" fillId="5" borderId="6" xfId="0" applyFill="1" applyBorder="1"/>
    <xf numFmtId="0" fontId="1" fillId="5" borderId="6" xfId="0" applyFont="1" applyFill="1" applyBorder="1"/>
    <xf numFmtId="0" fontId="0" fillId="5" borderId="7" xfId="0" applyFill="1" applyBorder="1"/>
    <xf numFmtId="0" fontId="21" fillId="5" borderId="0" xfId="0" applyFont="1" applyFill="1" applyBorder="1"/>
    <xf numFmtId="0" fontId="31" fillId="5" borderId="0" xfId="0" applyFont="1" applyFill="1" applyBorder="1" applyAlignment="1">
      <alignment horizontal="center"/>
    </xf>
    <xf numFmtId="9" fontId="21" fillId="5" borderId="0" xfId="4" applyFont="1" applyFill="1" applyBorder="1" applyAlignment="1">
      <alignment horizontal="center"/>
    </xf>
    <xf numFmtId="164" fontId="31" fillId="5" borderId="0" xfId="4" applyNumberFormat="1" applyFont="1" applyFill="1" applyBorder="1" applyAlignment="1">
      <alignment horizontal="center"/>
    </xf>
    <xf numFmtId="0" fontId="20" fillId="5" borderId="0" xfId="0" applyFont="1" applyFill="1" applyBorder="1"/>
    <xf numFmtId="0" fontId="20" fillId="5" borderId="0" xfId="0" quotePrefix="1" applyFont="1" applyFill="1" applyBorder="1"/>
    <xf numFmtId="0" fontId="32" fillId="5" borderId="0" xfId="0" applyFont="1" applyFill="1" applyBorder="1"/>
    <xf numFmtId="0" fontId="21" fillId="5" borderId="0" xfId="0" applyFont="1" applyFill="1" applyBorder="1" applyAlignment="1">
      <alignment horizontal="center"/>
    </xf>
    <xf numFmtId="0" fontId="33" fillId="5" borderId="0" xfId="0" applyFont="1" applyFill="1" applyBorder="1"/>
    <xf numFmtId="1" fontId="20" fillId="5" borderId="0" xfId="4" applyNumberFormat="1" applyFont="1" applyFill="1" applyBorder="1" applyAlignment="1">
      <alignment horizontal="center"/>
    </xf>
    <xf numFmtId="0" fontId="34" fillId="5" borderId="0" xfId="0" applyFont="1" applyFill="1" applyBorder="1"/>
    <xf numFmtId="9" fontId="29" fillId="5" borderId="0" xfId="4" applyFont="1" applyFill="1" applyBorder="1" applyAlignment="1">
      <alignment horizontal="center"/>
    </xf>
    <xf numFmtId="0" fontId="30" fillId="5" borderId="0" xfId="2" applyFont="1" applyFill="1" applyBorder="1"/>
    <xf numFmtId="0" fontId="30" fillId="5" borderId="0" xfId="1" applyFont="1" applyFill="1" applyBorder="1"/>
    <xf numFmtId="0" fontId="30" fillId="5" borderId="0" xfId="3" applyFont="1" applyFill="1" applyBorder="1"/>
    <xf numFmtId="0" fontId="35" fillId="5" borderId="0" xfId="0" applyFont="1" applyFill="1" applyBorder="1"/>
    <xf numFmtId="165" fontId="36" fillId="5" borderId="0" xfId="0" applyNumberFormat="1" applyFont="1" applyFill="1" applyBorder="1"/>
    <xf numFmtId="9" fontId="29" fillId="5" borderId="0" xfId="4" applyFont="1" applyFill="1" applyBorder="1" applyAlignment="1">
      <alignment horizontal="center" vertical="center"/>
    </xf>
    <xf numFmtId="0" fontId="29" fillId="5" borderId="0" xfId="0" applyFont="1" applyFill="1" applyBorder="1" applyAlignment="1">
      <alignment horizontal="center" vertical="center"/>
    </xf>
    <xf numFmtId="165" fontId="29" fillId="5" borderId="0" xfId="0" applyNumberFormat="1" applyFont="1" applyFill="1" applyBorder="1" applyAlignment="1">
      <alignment horizontal="center" vertical="center"/>
    </xf>
    <xf numFmtId="0" fontId="20" fillId="5" borderId="0" xfId="0" applyFont="1" applyFill="1" applyBorder="1" applyAlignment="1">
      <alignment horizontal="left" vertical="center"/>
    </xf>
    <xf numFmtId="1" fontId="20" fillId="5" borderId="0" xfId="4" applyNumberFormat="1" applyFont="1" applyFill="1" applyBorder="1" applyAlignment="1">
      <alignment horizontal="center" vertical="center"/>
    </xf>
    <xf numFmtId="0" fontId="20" fillId="5" borderId="0" xfId="0" applyFont="1" applyFill="1" applyBorder="1" applyAlignment="1">
      <alignment horizontal="right"/>
    </xf>
    <xf numFmtId="164" fontId="36" fillId="5" borderId="0" xfId="0" applyNumberFormat="1" applyFont="1" applyFill="1" applyBorder="1" applyAlignment="1">
      <alignment horizontal="center"/>
    </xf>
    <xf numFmtId="0" fontId="0" fillId="5" borderId="4" xfId="0" applyFill="1" applyBorder="1"/>
    <xf numFmtId="0" fontId="0" fillId="5" borderId="19" xfId="0" applyFill="1" applyBorder="1"/>
    <xf numFmtId="0" fontId="0" fillId="5" borderId="19" xfId="0" applyFill="1" applyBorder="1" applyAlignment="1">
      <alignment horizontal="center"/>
    </xf>
    <xf numFmtId="0" fontId="0" fillId="5" borderId="19" xfId="0" applyFill="1" applyBorder="1" applyAlignment="1">
      <alignment horizontal="right"/>
    </xf>
    <xf numFmtId="0" fontId="0" fillId="5" borderId="1" xfId="0" applyFill="1" applyBorder="1"/>
    <xf numFmtId="0" fontId="0" fillId="5" borderId="12" xfId="0" applyFill="1" applyBorder="1"/>
    <xf numFmtId="14" fontId="8" fillId="5" borderId="13" xfId="0" applyNumberFormat="1" applyFont="1" applyFill="1" applyBorder="1" applyAlignment="1">
      <alignment horizontal="left"/>
    </xf>
    <xf numFmtId="0" fontId="0" fillId="5" borderId="20" xfId="0" applyFill="1" applyBorder="1"/>
    <xf numFmtId="0" fontId="0" fillId="5" borderId="14" xfId="0" applyFill="1" applyBorder="1" applyAlignment="1">
      <alignment horizontal="center"/>
    </xf>
    <xf numFmtId="0" fontId="8" fillId="6" borderId="12" xfId="0" applyFont="1" applyFill="1" applyBorder="1"/>
    <xf numFmtId="0" fontId="8" fillId="9" borderId="12" xfId="0" applyFont="1" applyFill="1" applyBorder="1"/>
    <xf numFmtId="0" fontId="8" fillId="11" borderId="12" xfId="0" applyFont="1" applyFill="1" applyBorder="1"/>
    <xf numFmtId="0" fontId="8" fillId="12" borderId="12" xfId="0" applyFont="1" applyFill="1" applyBorder="1"/>
    <xf numFmtId="0" fontId="8" fillId="13" borderId="12" xfId="0" applyFont="1" applyFill="1" applyBorder="1"/>
    <xf numFmtId="0" fontId="10" fillId="0" borderId="12" xfId="0" applyFont="1" applyFill="1" applyBorder="1"/>
    <xf numFmtId="0" fontId="0" fillId="0" borderId="12" xfId="0" applyFill="1" applyBorder="1"/>
    <xf numFmtId="0" fontId="0" fillId="5" borderId="5" xfId="0" applyFill="1" applyBorder="1"/>
    <xf numFmtId="0" fontId="1" fillId="5" borderId="4" xfId="0" applyFont="1" applyFill="1" applyBorder="1"/>
    <xf numFmtId="14" fontId="0" fillId="5" borderId="4" xfId="0" applyNumberFormat="1" applyFill="1" applyBorder="1" applyAlignment="1">
      <alignment horizontal="center"/>
    </xf>
    <xf numFmtId="0" fontId="1" fillId="5" borderId="19" xfId="0" applyFont="1" applyFill="1" applyBorder="1"/>
    <xf numFmtId="0" fontId="0" fillId="0" borderId="19" xfId="0" applyFill="1" applyBorder="1"/>
    <xf numFmtId="0" fontId="8" fillId="5" borderId="0" xfId="0" applyFont="1" applyFill="1" applyBorder="1" applyAlignment="1">
      <alignment horizontal="right"/>
    </xf>
    <xf numFmtId="0" fontId="1" fillId="0" borderId="0" xfId="0" applyFont="1" applyFill="1" applyBorder="1" applyAlignment="1">
      <alignment horizontal="left" vertical="top" wrapText="1"/>
    </xf>
    <xf numFmtId="0" fontId="1" fillId="0" borderId="13" xfId="0" applyFont="1" applyFill="1" applyBorder="1" applyAlignment="1">
      <alignment horizontal="left" vertical="top" wrapText="1"/>
    </xf>
    <xf numFmtId="0" fontId="9" fillId="0" borderId="0" xfId="0" applyFont="1" applyFill="1" applyBorder="1" applyAlignment="1">
      <alignment vertical="top" wrapText="1"/>
    </xf>
    <xf numFmtId="0" fontId="9" fillId="0" borderId="13" xfId="0" applyFont="1" applyFill="1" applyBorder="1" applyAlignment="1">
      <alignment vertical="top" wrapText="1"/>
    </xf>
    <xf numFmtId="0" fontId="1" fillId="0" borderId="0" xfId="0" applyFont="1" applyFill="1" applyBorder="1" applyAlignment="1">
      <alignment vertical="top" wrapText="1"/>
    </xf>
    <xf numFmtId="0" fontId="1" fillId="0" borderId="13" xfId="0" applyFont="1" applyFill="1" applyBorder="1" applyAlignment="1">
      <alignment vertical="top" wrapText="1"/>
    </xf>
    <xf numFmtId="0" fontId="9" fillId="0" borderId="0" xfId="0" applyFont="1" applyFill="1" applyBorder="1" applyAlignment="1">
      <alignment horizontal="left" vertical="top" wrapText="1"/>
    </xf>
    <xf numFmtId="0" fontId="9" fillId="0" borderId="13" xfId="0" applyFont="1" applyFill="1" applyBorder="1" applyAlignment="1">
      <alignment horizontal="left" vertical="top" wrapText="1"/>
    </xf>
    <xf numFmtId="0" fontId="21" fillId="5" borderId="0" xfId="0" applyFont="1" applyFill="1" applyBorder="1" applyAlignment="1">
      <alignment horizontal="center"/>
    </xf>
    <xf numFmtId="0" fontId="22" fillId="5" borderId="0" xfId="0" applyFont="1" applyFill="1" applyAlignment="1">
      <alignment horizontal="center"/>
    </xf>
    <xf numFmtId="0" fontId="1" fillId="18" borderId="0" xfId="0" applyFont="1" applyFill="1" applyAlignment="1">
      <alignment horizontal="left" vertical="top" wrapText="1"/>
    </xf>
    <xf numFmtId="0" fontId="1" fillId="15" borderId="0" xfId="0" applyFont="1" applyFill="1" applyAlignment="1">
      <alignment horizontal="left" vertical="top" wrapText="1"/>
    </xf>
    <xf numFmtId="0" fontId="1" fillId="14" borderId="0" xfId="0" applyFont="1" applyFill="1" applyAlignment="1">
      <alignment vertical="top" wrapText="1"/>
    </xf>
    <xf numFmtId="0" fontId="1" fillId="14" borderId="0" xfId="0" applyFont="1" applyFill="1" applyAlignment="1">
      <alignment horizontal="left" vertical="top" wrapText="1"/>
    </xf>
    <xf numFmtId="0" fontId="1" fillId="18" borderId="0" xfId="0" applyFont="1" applyFill="1" applyAlignment="1">
      <alignment vertical="top" wrapText="1"/>
    </xf>
    <xf numFmtId="0" fontId="9" fillId="15" borderId="0" xfId="0" applyFont="1" applyFill="1" applyAlignment="1">
      <alignment horizontal="left" vertical="top" wrapText="1"/>
    </xf>
    <xf numFmtId="0" fontId="9" fillId="14" borderId="0" xfId="0" applyFont="1" applyFill="1" applyAlignment="1">
      <alignment vertical="top" wrapText="1"/>
    </xf>
    <xf numFmtId="0" fontId="9" fillId="18" borderId="0" xfId="0" applyFont="1" applyFill="1" applyAlignment="1">
      <alignment horizontal="left" vertical="top" wrapText="1"/>
    </xf>
  </cellXfs>
  <cellStyles count="13">
    <cellStyle name="Bad" xfId="2" builtinId="27"/>
    <cellStyle name="Comma" xfId="7" xr:uid="{00000000-0005-0000-0000-000000000000}"/>
    <cellStyle name="Comma [0]" xfId="8" xr:uid="{00000000-0005-0000-0000-000001000000}"/>
    <cellStyle name="Comma [0] 2" xfId="12" xr:uid="{00000000-0005-0000-0000-000002000000}"/>
    <cellStyle name="Comma 2" xfId="11" xr:uid="{00000000-0005-0000-0000-000003000000}"/>
    <cellStyle name="Currency" xfId="5" xr:uid="{00000000-0005-0000-0000-000004000000}"/>
    <cellStyle name="Currency [0]" xfId="6" xr:uid="{00000000-0005-0000-0000-000005000000}"/>
    <cellStyle name="Currency [0] 2" xfId="10" xr:uid="{00000000-0005-0000-0000-000006000000}"/>
    <cellStyle name="Currency 2" xfId="9" xr:uid="{00000000-0005-0000-0000-000007000000}"/>
    <cellStyle name="Good" xfId="3" builtinId="26"/>
    <cellStyle name="Neutral" xfId="1" builtinId="28"/>
    <cellStyle name="Normal" xfId="0" builtinId="0"/>
    <cellStyle name="Percent" xfId="4" xr:uid="{00000000-0005-0000-0000-00000C000000}"/>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A7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Esimiestoiminnan</a:t>
            </a:r>
            <a:r>
              <a:rPr lang="fi-FI" baseline="0"/>
              <a:t> osaamiskartta 1/2</a:t>
            </a:r>
            <a:endParaRPr lang="fi-FI"/>
          </a:p>
        </c:rich>
      </c:tx>
      <c:layout>
        <c:manualLayout>
          <c:xMode val="edge"/>
          <c:yMode val="edge"/>
          <c:x val="0.24916997554289361"/>
          <c:y val="7.3592556837212102E-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0.25895876583143929"/>
          <c:y val="0.21839460444869904"/>
          <c:w val="0.47559556889666654"/>
          <c:h val="0.64644112842324164"/>
        </c:manualLayout>
      </c:layout>
      <c:radarChart>
        <c:radarStyle val="marker"/>
        <c:varyColors val="0"/>
        <c:ser>
          <c:idx val="0"/>
          <c:order val="0"/>
          <c:tx>
            <c:strRef>
              <c:f>Lomake!$D$9</c:f>
              <c:strCache>
                <c:ptCount val="1"/>
                <c:pt idx="0">
                  <c:v>Osaaminen</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strRef>
              <c:f>Lomake!$C$10:$C$24</c:f>
              <c:strCache>
                <c:ptCount val="15"/>
                <c:pt idx="0">
                  <c:v>Kehityskeskustelu työntekijän kanssa. </c:v>
                </c:pt>
                <c:pt idx="1">
                  <c:v>Työhyvinvoinnin varhaisen tuen toimintamallien käyttö. </c:v>
                </c:pt>
                <c:pt idx="2">
                  <c:v>Työntekijöiden tarpeiden kuunteleminen ja niihin tuen antaminen.</c:v>
                </c:pt>
                <c:pt idx="3">
                  <c:v>Rekrytointiprosessin toteuttaminen/osallistuminen. </c:v>
                </c:pt>
                <c:pt idx="4">
                  <c:v>Uusien työntekijöiden perehdytys. </c:v>
                </c:pt>
                <c:pt idx="5">
                  <c:v>Talosta poissiirtyvien haastattelu (lähtöhaastattelu). </c:v>
                </c:pt>
                <c:pt idx="6">
                  <c:v>Työntekijöiden työroolien/tehtäväkuvien ja prosessien kehittäminen. </c:v>
                </c:pt>
                <c:pt idx="7">
                  <c:v>Työntekijöiden tehtäväkuvien ja palkkauksen sopiminen. </c:v>
                </c:pt>
                <c:pt idx="8">
                  <c:v>Yksilön ja työyhteisön kuormittumisen ennakointi (psykososiaalisten riskien hallinta). </c:v>
                </c:pt>
                <c:pt idx="9">
                  <c:v>Työhyvinvointi- ja kehittämiskartoitus QWL. </c:v>
                </c:pt>
                <c:pt idx="10">
                  <c:v>Ryhmäkohtainen kehityspalaveri.</c:v>
                </c:pt>
                <c:pt idx="11">
                  <c:v>Henkilöstöpalveluiden tuen hyödyntäminen työyhteisössä/tiimissä. </c:v>
                </c:pt>
                <c:pt idx="12">
                  <c:v>Esimiespajat, esimiesten keskinäinen vertaistuki (yhteiset palaverit, ideoinnit, keskustelut ym.). </c:v>
                </c:pt>
                <c:pt idx="13">
                  <c:v>Henkilöstöaloitteet ja työarjen kehittäminen (työelämäinnovaatiot). </c:v>
                </c:pt>
                <c:pt idx="14">
                  <c:v>Työyhteisöryhmän, tiimien ja ammattiryhmien tavoitteista sopiminen. </c:v>
                </c:pt>
              </c:strCache>
            </c:strRef>
          </c:cat>
          <c:val>
            <c:numRef>
              <c:f>Lomake!$D$10:$D$24</c:f>
              <c:numCache>
                <c:formatCode>General</c:formatCode>
                <c:ptCount val="15"/>
                <c:pt idx="0">
                  <c:v>2</c:v>
                </c:pt>
                <c:pt idx="1">
                  <c:v>1</c:v>
                </c:pt>
                <c:pt idx="2">
                  <c:v>3</c:v>
                </c:pt>
                <c:pt idx="3">
                  <c:v>3</c:v>
                </c:pt>
                <c:pt idx="4">
                  <c:v>2</c:v>
                </c:pt>
                <c:pt idx="5">
                  <c:v>0</c:v>
                </c:pt>
                <c:pt idx="6">
                  <c:v>2</c:v>
                </c:pt>
                <c:pt idx="7">
                  <c:v>3</c:v>
                </c:pt>
                <c:pt idx="8">
                  <c:v>1</c:v>
                </c:pt>
                <c:pt idx="9">
                  <c:v>0</c:v>
                </c:pt>
                <c:pt idx="10">
                  <c:v>0</c:v>
                </c:pt>
                <c:pt idx="11">
                  <c:v>2</c:v>
                </c:pt>
                <c:pt idx="12">
                  <c:v>2</c:v>
                </c:pt>
                <c:pt idx="13">
                  <c:v>1</c:v>
                </c:pt>
                <c:pt idx="14">
                  <c:v>2</c:v>
                </c:pt>
              </c:numCache>
            </c:numRef>
          </c:val>
          <c:extLst>
            <c:ext xmlns:c16="http://schemas.microsoft.com/office/drawing/2014/chart" uri="{C3380CC4-5D6E-409C-BE32-E72D297353CC}">
              <c16:uniqueId val="{00000000-F198-49FA-865E-F2DF87C65662}"/>
            </c:ext>
          </c:extLst>
        </c:ser>
        <c:ser>
          <c:idx val="1"/>
          <c:order val="1"/>
          <c:tx>
            <c:strRef>
              <c:f>Lomake!$E$9</c:f>
              <c:strCache>
                <c:ptCount val="1"/>
                <c:pt idx="0">
                  <c:v>Kokemus</c:v>
                </c:pt>
              </c:strCache>
            </c:strRef>
          </c:tx>
          <c:spPr>
            <a:ln w="34925" cap="rnd">
              <a:solidFill>
                <a:srgbClr val="FFA725"/>
              </a:solidFill>
              <a:round/>
            </a:ln>
            <a:effectLst>
              <a:outerShdw blurRad="57150" dist="19050" dir="5400000" algn="ctr" rotWithShape="0">
                <a:srgbClr val="000000">
                  <a:alpha val="63000"/>
                </a:srgbClr>
              </a:outerShdw>
            </a:effectLst>
          </c:spPr>
          <c:marker>
            <c:symbol val="none"/>
          </c:marker>
          <c:cat>
            <c:strRef>
              <c:f>Lomake!$C$10:$C$24</c:f>
              <c:strCache>
                <c:ptCount val="15"/>
                <c:pt idx="0">
                  <c:v>Kehityskeskustelu työntekijän kanssa. </c:v>
                </c:pt>
                <c:pt idx="1">
                  <c:v>Työhyvinvoinnin varhaisen tuen toimintamallien käyttö. </c:v>
                </c:pt>
                <c:pt idx="2">
                  <c:v>Työntekijöiden tarpeiden kuunteleminen ja niihin tuen antaminen.</c:v>
                </c:pt>
                <c:pt idx="3">
                  <c:v>Rekrytointiprosessin toteuttaminen/osallistuminen. </c:v>
                </c:pt>
                <c:pt idx="4">
                  <c:v>Uusien työntekijöiden perehdytys. </c:v>
                </c:pt>
                <c:pt idx="5">
                  <c:v>Talosta poissiirtyvien haastattelu (lähtöhaastattelu). </c:v>
                </c:pt>
                <c:pt idx="6">
                  <c:v>Työntekijöiden työroolien/tehtäväkuvien ja prosessien kehittäminen. </c:v>
                </c:pt>
                <c:pt idx="7">
                  <c:v>Työntekijöiden tehtäväkuvien ja palkkauksen sopiminen. </c:v>
                </c:pt>
                <c:pt idx="8">
                  <c:v>Yksilön ja työyhteisön kuormittumisen ennakointi (psykososiaalisten riskien hallinta). </c:v>
                </c:pt>
                <c:pt idx="9">
                  <c:v>Työhyvinvointi- ja kehittämiskartoitus QWL. </c:v>
                </c:pt>
                <c:pt idx="10">
                  <c:v>Ryhmäkohtainen kehityspalaveri.</c:v>
                </c:pt>
                <c:pt idx="11">
                  <c:v>Henkilöstöpalveluiden tuen hyödyntäminen työyhteisössä/tiimissä. </c:v>
                </c:pt>
                <c:pt idx="12">
                  <c:v>Esimiespajat, esimiesten keskinäinen vertaistuki (yhteiset palaverit, ideoinnit, keskustelut ym.). </c:v>
                </c:pt>
                <c:pt idx="13">
                  <c:v>Henkilöstöaloitteet ja työarjen kehittäminen (työelämäinnovaatiot). </c:v>
                </c:pt>
                <c:pt idx="14">
                  <c:v>Työyhteisöryhmän, tiimien ja ammattiryhmien tavoitteista sopiminen. </c:v>
                </c:pt>
              </c:strCache>
            </c:strRef>
          </c:cat>
          <c:val>
            <c:numRef>
              <c:f>Lomake!$E$10:$E$24</c:f>
              <c:numCache>
                <c:formatCode>0</c:formatCode>
                <c:ptCount val="15"/>
                <c:pt idx="0">
                  <c:v>3</c:v>
                </c:pt>
                <c:pt idx="1">
                  <c:v>2</c:v>
                </c:pt>
                <c:pt idx="2">
                  <c:v>3</c:v>
                </c:pt>
                <c:pt idx="3">
                  <c:v>3</c:v>
                </c:pt>
                <c:pt idx="4">
                  <c:v>3</c:v>
                </c:pt>
                <c:pt idx="5">
                  <c:v>0</c:v>
                </c:pt>
                <c:pt idx="6">
                  <c:v>2</c:v>
                </c:pt>
                <c:pt idx="7">
                  <c:v>3</c:v>
                </c:pt>
                <c:pt idx="8">
                  <c:v>1</c:v>
                </c:pt>
                <c:pt idx="9">
                  <c:v>0</c:v>
                </c:pt>
                <c:pt idx="10">
                  <c:v>0</c:v>
                </c:pt>
                <c:pt idx="11">
                  <c:v>2</c:v>
                </c:pt>
                <c:pt idx="12">
                  <c:v>3</c:v>
                </c:pt>
                <c:pt idx="13">
                  <c:v>2</c:v>
                </c:pt>
                <c:pt idx="14">
                  <c:v>2</c:v>
                </c:pt>
              </c:numCache>
            </c:numRef>
          </c:val>
          <c:extLst>
            <c:ext xmlns:c16="http://schemas.microsoft.com/office/drawing/2014/chart" uri="{C3380CC4-5D6E-409C-BE32-E72D297353CC}">
              <c16:uniqueId val="{00000001-F198-49FA-865E-F2DF87C65662}"/>
            </c:ext>
          </c:extLst>
        </c:ser>
        <c:dLbls>
          <c:showLegendKey val="0"/>
          <c:showVal val="0"/>
          <c:showCatName val="0"/>
          <c:showSerName val="0"/>
          <c:showPercent val="0"/>
          <c:showBubbleSize val="0"/>
        </c:dLbls>
        <c:axId val="1851753152"/>
        <c:axId val="1889747088"/>
      </c:radarChart>
      <c:catAx>
        <c:axId val="185175315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89747088"/>
        <c:crosses val="autoZero"/>
        <c:auto val="1"/>
        <c:lblAlgn val="ctr"/>
        <c:lblOffset val="100"/>
        <c:noMultiLvlLbl val="0"/>
      </c:catAx>
      <c:valAx>
        <c:axId val="1889747088"/>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51753152"/>
        <c:crosses val="autoZero"/>
        <c:crossBetween val="between"/>
        <c:majorUnit val="1"/>
      </c:valAx>
      <c:spPr>
        <a:noFill/>
        <a:ln>
          <a:noFill/>
        </a:ln>
        <a:effectLst/>
      </c:spPr>
    </c:plotArea>
    <c:legend>
      <c:legendPos val="t"/>
      <c:layout>
        <c:manualLayout>
          <c:xMode val="edge"/>
          <c:yMode val="edge"/>
          <c:x val="0.35479069964809401"/>
          <c:y val="7.5793124020243796E-2"/>
          <c:w val="0.27752155987210175"/>
          <c:h val="4.208878720333075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Esimiestoiminnan</a:t>
            </a:r>
            <a:r>
              <a:rPr lang="fi-FI" baseline="0"/>
              <a:t> osaamiskartta 2/2</a:t>
            </a:r>
            <a:endParaRPr lang="fi-FI"/>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0.28839019190561249"/>
          <c:y val="0.19378976675122192"/>
          <c:w val="0.43416269569809823"/>
          <c:h val="0.682220795877576"/>
        </c:manualLayout>
      </c:layout>
      <c:radarChart>
        <c:radarStyle val="marker"/>
        <c:varyColors val="0"/>
        <c:ser>
          <c:idx val="0"/>
          <c:order val="0"/>
          <c:tx>
            <c:strRef>
              <c:f>Lomake!$D$9</c:f>
              <c:strCache>
                <c:ptCount val="1"/>
                <c:pt idx="0">
                  <c:v>Osaaminen</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strRef>
              <c:f>Lomake!$C$25:$C$41</c:f>
              <c:strCache>
                <c:ptCount val="17"/>
                <c:pt idx="0">
                  <c:v>Laadunarviointi ja -seuranta (laatuauditointi).</c:v>
                </c:pt>
                <c:pt idx="1">
                  <c:v>Koulutussuunnitelman tekeminen ja viestintä. </c:v>
                </c:pt>
                <c:pt idx="2">
                  <c:v>Yksilökoulutusten mahdollistaminen. </c:v>
                </c:pt>
                <c:pt idx="3">
                  <c:v>Työntekijöiden vertaisoppiminen (työnopastus). </c:v>
                </c:pt>
                <c:pt idx="4">
                  <c:v>Ryhmäkoulutusten/työpajojen järjestäminen. </c:v>
                </c:pt>
                <c:pt idx="5">
                  <c:v>Esimiesvalmennuksen ja -koulutuksen hyödyntäminen ammattitaidon kehittämisessä. </c:v>
                </c:pt>
                <c:pt idx="6">
                  <c:v>Tietohallinnon asiantuntijatuen hyödyntäminen. </c:v>
                </c:pt>
                <c:pt idx="7">
                  <c:v>Yhteisöllinen palkitseminen ja tunnustus. </c:v>
                </c:pt>
                <c:pt idx="8">
                  <c:v>Yksilön palkitseminen ja tunnustus. </c:v>
                </c:pt>
                <c:pt idx="9">
                  <c:v>Sisäinen viestintä ajankohtaisista asioista. </c:v>
                </c:pt>
                <c:pt idx="10">
                  <c:v>Työsuojelutoimintaan osallistuminen (työn vaarojen arviointi, päihdeohjelma tms.). </c:v>
                </c:pt>
                <c:pt idx="11">
                  <c:v>Työterveyshuollon työpaikkaselvitykseen ja riskien arviointiin osallistuminen. </c:v>
                </c:pt>
                <c:pt idx="12">
                  <c:v>Työyhteisön epäkohtien puheeksi ottaminen rakentavasti. </c:v>
                </c:pt>
                <c:pt idx="13">
                  <c:v>Työterveyshuollon asiantuntemuksen hyödyntäminen (työterveyshuollon asiantuntijatuki). </c:v>
                </c:pt>
                <c:pt idx="14">
                  <c:v>Virkistyspäivät. </c:v>
                </c:pt>
                <c:pt idx="15">
                  <c:v>Toiminnan jatkuva parantaminen asiakaspalautteen mukaan. </c:v>
                </c:pt>
                <c:pt idx="16">
                  <c:v>Yhteishengen ylläpitäminen (esim. yhteiset kahvihetket). </c:v>
                </c:pt>
              </c:strCache>
            </c:strRef>
          </c:cat>
          <c:val>
            <c:numRef>
              <c:f>Lomake!$D$25:$D$41</c:f>
              <c:numCache>
                <c:formatCode>General</c:formatCode>
                <c:ptCount val="17"/>
                <c:pt idx="0">
                  <c:v>1</c:v>
                </c:pt>
                <c:pt idx="1">
                  <c:v>1</c:v>
                </c:pt>
                <c:pt idx="2">
                  <c:v>3</c:v>
                </c:pt>
                <c:pt idx="3">
                  <c:v>2</c:v>
                </c:pt>
                <c:pt idx="4">
                  <c:v>1</c:v>
                </c:pt>
                <c:pt idx="5">
                  <c:v>2</c:v>
                </c:pt>
                <c:pt idx="6">
                  <c:v>3</c:v>
                </c:pt>
                <c:pt idx="7">
                  <c:v>2</c:v>
                </c:pt>
                <c:pt idx="8">
                  <c:v>2</c:v>
                </c:pt>
                <c:pt idx="9">
                  <c:v>2</c:v>
                </c:pt>
                <c:pt idx="10">
                  <c:v>2</c:v>
                </c:pt>
                <c:pt idx="11">
                  <c:v>1</c:v>
                </c:pt>
                <c:pt idx="12">
                  <c:v>2</c:v>
                </c:pt>
                <c:pt idx="13">
                  <c:v>2</c:v>
                </c:pt>
                <c:pt idx="14">
                  <c:v>3</c:v>
                </c:pt>
                <c:pt idx="15">
                  <c:v>2</c:v>
                </c:pt>
                <c:pt idx="16">
                  <c:v>3</c:v>
                </c:pt>
              </c:numCache>
            </c:numRef>
          </c:val>
          <c:extLst>
            <c:ext xmlns:c16="http://schemas.microsoft.com/office/drawing/2014/chart" uri="{C3380CC4-5D6E-409C-BE32-E72D297353CC}">
              <c16:uniqueId val="{00000000-337B-4B0E-8AE0-B72DEBAE7356}"/>
            </c:ext>
          </c:extLst>
        </c:ser>
        <c:ser>
          <c:idx val="1"/>
          <c:order val="1"/>
          <c:tx>
            <c:strRef>
              <c:f>Lomake!$E$9</c:f>
              <c:strCache>
                <c:ptCount val="1"/>
                <c:pt idx="0">
                  <c:v>Kokemus</c:v>
                </c:pt>
              </c:strCache>
            </c:strRef>
          </c:tx>
          <c:spPr>
            <a:ln w="34925" cap="rnd">
              <a:solidFill>
                <a:srgbClr val="FFA725"/>
              </a:solidFill>
              <a:round/>
            </a:ln>
            <a:effectLst>
              <a:outerShdw blurRad="57150" dist="19050" dir="5400000" algn="ctr" rotWithShape="0">
                <a:srgbClr val="000000">
                  <a:alpha val="63000"/>
                </a:srgbClr>
              </a:outerShdw>
            </a:effectLst>
          </c:spPr>
          <c:marker>
            <c:symbol val="none"/>
          </c:marker>
          <c:cat>
            <c:strRef>
              <c:f>Lomake!$C$25:$C$41</c:f>
              <c:strCache>
                <c:ptCount val="17"/>
                <c:pt idx="0">
                  <c:v>Laadunarviointi ja -seuranta (laatuauditointi).</c:v>
                </c:pt>
                <c:pt idx="1">
                  <c:v>Koulutussuunnitelman tekeminen ja viestintä. </c:v>
                </c:pt>
                <c:pt idx="2">
                  <c:v>Yksilökoulutusten mahdollistaminen. </c:v>
                </c:pt>
                <c:pt idx="3">
                  <c:v>Työntekijöiden vertaisoppiminen (työnopastus). </c:v>
                </c:pt>
                <c:pt idx="4">
                  <c:v>Ryhmäkoulutusten/työpajojen järjestäminen. </c:v>
                </c:pt>
                <c:pt idx="5">
                  <c:v>Esimiesvalmennuksen ja -koulutuksen hyödyntäminen ammattitaidon kehittämisessä. </c:v>
                </c:pt>
                <c:pt idx="6">
                  <c:v>Tietohallinnon asiantuntijatuen hyödyntäminen. </c:v>
                </c:pt>
                <c:pt idx="7">
                  <c:v>Yhteisöllinen palkitseminen ja tunnustus. </c:v>
                </c:pt>
                <c:pt idx="8">
                  <c:v>Yksilön palkitseminen ja tunnustus. </c:v>
                </c:pt>
                <c:pt idx="9">
                  <c:v>Sisäinen viestintä ajankohtaisista asioista. </c:v>
                </c:pt>
                <c:pt idx="10">
                  <c:v>Työsuojelutoimintaan osallistuminen (työn vaarojen arviointi, päihdeohjelma tms.). </c:v>
                </c:pt>
                <c:pt idx="11">
                  <c:v>Työterveyshuollon työpaikkaselvitykseen ja riskien arviointiin osallistuminen. </c:v>
                </c:pt>
                <c:pt idx="12">
                  <c:v>Työyhteisön epäkohtien puheeksi ottaminen rakentavasti. </c:v>
                </c:pt>
                <c:pt idx="13">
                  <c:v>Työterveyshuollon asiantuntemuksen hyödyntäminen (työterveyshuollon asiantuntijatuki). </c:v>
                </c:pt>
                <c:pt idx="14">
                  <c:v>Virkistyspäivät. </c:v>
                </c:pt>
                <c:pt idx="15">
                  <c:v>Toiminnan jatkuva parantaminen asiakaspalautteen mukaan. </c:v>
                </c:pt>
                <c:pt idx="16">
                  <c:v>Yhteishengen ylläpitäminen (esim. yhteiset kahvihetket). </c:v>
                </c:pt>
              </c:strCache>
            </c:strRef>
          </c:cat>
          <c:val>
            <c:numRef>
              <c:f>Lomake!$E$25:$E$41</c:f>
              <c:numCache>
                <c:formatCode>0</c:formatCode>
                <c:ptCount val="17"/>
                <c:pt idx="0">
                  <c:v>1</c:v>
                </c:pt>
                <c:pt idx="1">
                  <c:v>1</c:v>
                </c:pt>
                <c:pt idx="2">
                  <c:v>3</c:v>
                </c:pt>
                <c:pt idx="3">
                  <c:v>2</c:v>
                </c:pt>
                <c:pt idx="4">
                  <c:v>1</c:v>
                </c:pt>
                <c:pt idx="5">
                  <c:v>2</c:v>
                </c:pt>
                <c:pt idx="6">
                  <c:v>3</c:v>
                </c:pt>
                <c:pt idx="7">
                  <c:v>2</c:v>
                </c:pt>
                <c:pt idx="8">
                  <c:v>2</c:v>
                </c:pt>
                <c:pt idx="9">
                  <c:v>3</c:v>
                </c:pt>
                <c:pt idx="10">
                  <c:v>2</c:v>
                </c:pt>
                <c:pt idx="11">
                  <c:v>2</c:v>
                </c:pt>
                <c:pt idx="12">
                  <c:v>3</c:v>
                </c:pt>
                <c:pt idx="13">
                  <c:v>2</c:v>
                </c:pt>
                <c:pt idx="14">
                  <c:v>3</c:v>
                </c:pt>
                <c:pt idx="15">
                  <c:v>2</c:v>
                </c:pt>
                <c:pt idx="16">
                  <c:v>3</c:v>
                </c:pt>
              </c:numCache>
            </c:numRef>
          </c:val>
          <c:extLst>
            <c:ext xmlns:c16="http://schemas.microsoft.com/office/drawing/2014/chart" uri="{C3380CC4-5D6E-409C-BE32-E72D297353CC}">
              <c16:uniqueId val="{00000001-337B-4B0E-8AE0-B72DEBAE7356}"/>
            </c:ext>
          </c:extLst>
        </c:ser>
        <c:dLbls>
          <c:showLegendKey val="0"/>
          <c:showVal val="0"/>
          <c:showCatName val="0"/>
          <c:showSerName val="0"/>
          <c:showPercent val="0"/>
          <c:showBubbleSize val="0"/>
        </c:dLbls>
        <c:axId val="1851753152"/>
        <c:axId val="1889747088"/>
      </c:radarChart>
      <c:catAx>
        <c:axId val="185175315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89747088"/>
        <c:crosses val="autoZero"/>
        <c:auto val="1"/>
        <c:lblAlgn val="ctr"/>
        <c:lblOffset val="100"/>
        <c:noMultiLvlLbl val="0"/>
      </c:catAx>
      <c:valAx>
        <c:axId val="1889747088"/>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51753152"/>
        <c:crosses val="autoZero"/>
        <c:crossBetween val="between"/>
        <c:majorUnit val="1"/>
      </c:valAx>
      <c:spPr>
        <a:noFill/>
        <a:ln>
          <a:noFill/>
        </a:ln>
        <a:effectLst/>
      </c:spPr>
    </c:plotArea>
    <c:legend>
      <c:legendPos val="t"/>
      <c:layout>
        <c:manualLayout>
          <c:xMode val="edge"/>
          <c:yMode val="edge"/>
          <c:x val="0.35725063429847226"/>
          <c:y val="8.0240301924147744E-2"/>
          <c:w val="0.27791461920817756"/>
          <c:h val="5.30381736063849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Esimiestoiminnan</a:t>
            </a:r>
            <a:r>
              <a:rPr lang="fi-FI" baseline="0"/>
              <a:t> osaamiskartta 1/2</a:t>
            </a:r>
            <a:endParaRPr lang="fi-FI"/>
          </a:p>
        </c:rich>
      </c:tx>
      <c:layout>
        <c:manualLayout>
          <c:xMode val="edge"/>
          <c:yMode val="edge"/>
          <c:x val="0.24916997554289361"/>
          <c:y val="7.3592556837212102E-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0.25895876583143929"/>
          <c:y val="0.21839460444869904"/>
          <c:w val="0.47559556889666654"/>
          <c:h val="0.64644112842324164"/>
        </c:manualLayout>
      </c:layout>
      <c:radarChart>
        <c:radarStyle val="marker"/>
        <c:varyColors val="0"/>
        <c:ser>
          <c:idx val="0"/>
          <c:order val="0"/>
          <c:tx>
            <c:strRef>
              <c:f>Analyysi!$D$9</c:f>
              <c:strCache>
                <c:ptCount val="1"/>
                <c:pt idx="0">
                  <c:v>Osaaminen</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strRef>
              <c:f>Analyysi!$C$10:$C$24</c:f>
              <c:strCache>
                <c:ptCount val="15"/>
                <c:pt idx="0">
                  <c:v>Kehityskeskustelu työntekijän kanssa. </c:v>
                </c:pt>
                <c:pt idx="1">
                  <c:v>Työhyvinvoinnin varhaisen tuen toimintamallien käyttö. </c:v>
                </c:pt>
                <c:pt idx="2">
                  <c:v>Työntekijöiden tarpeiden kuunteleminen ja niihin tuen antaminen.</c:v>
                </c:pt>
                <c:pt idx="3">
                  <c:v>Rekrytointiprosessin toteuttaminen/osallistuminen. </c:v>
                </c:pt>
                <c:pt idx="4">
                  <c:v>Uusien työntekijöiden perehdytys. </c:v>
                </c:pt>
                <c:pt idx="5">
                  <c:v>Talosta poissiirtyvien haastattelu (lähtöhaastattelu). </c:v>
                </c:pt>
                <c:pt idx="6">
                  <c:v>Työntekijöiden työroolien/tehtäväkuvien ja prosessien kehittäminen. </c:v>
                </c:pt>
                <c:pt idx="7">
                  <c:v>Työntekijöiden tehtäväkuvien ja palkkauksen sopiminen. </c:v>
                </c:pt>
                <c:pt idx="8">
                  <c:v>Yksilön ja työyhteisön kuormittumisen ennakointi (psykososiaalisten riskien hallinta). </c:v>
                </c:pt>
                <c:pt idx="9">
                  <c:v>Työhyvinvointi- ja kehittämiskartoitus QWL. </c:v>
                </c:pt>
                <c:pt idx="10">
                  <c:v>Ryhmäkohtainen kehityspalaveri.</c:v>
                </c:pt>
                <c:pt idx="11">
                  <c:v>Henkilöstöpalveluiden tuen hyödyntäminen työyhteisössä/tiimissä. </c:v>
                </c:pt>
                <c:pt idx="12">
                  <c:v>Esimiespajat, esimiesten keskinäinen vertaistuki (yhteiset palaverit, ideoinnit, keskustelut ym.). </c:v>
                </c:pt>
                <c:pt idx="13">
                  <c:v>Henkilöstöaloitteet ja työarjen kehittäminen (työelämäinnovaatiot). </c:v>
                </c:pt>
                <c:pt idx="14">
                  <c:v>Työyhteisöryhmän, tiimien ja ammattiryhmien tavoitteista sopiminen. </c:v>
                </c:pt>
              </c:strCache>
            </c:strRef>
          </c:cat>
          <c:val>
            <c:numRef>
              <c:f>Analyysi!$D$10:$D$24</c:f>
              <c:numCache>
                <c:formatCode>General</c:formatCode>
                <c:ptCount val="15"/>
                <c:pt idx="0">
                  <c:v>2</c:v>
                </c:pt>
                <c:pt idx="1">
                  <c:v>1</c:v>
                </c:pt>
                <c:pt idx="2">
                  <c:v>3</c:v>
                </c:pt>
                <c:pt idx="3">
                  <c:v>3</c:v>
                </c:pt>
                <c:pt idx="4">
                  <c:v>2</c:v>
                </c:pt>
                <c:pt idx="5">
                  <c:v>0</c:v>
                </c:pt>
                <c:pt idx="6">
                  <c:v>2</c:v>
                </c:pt>
                <c:pt idx="7">
                  <c:v>3</c:v>
                </c:pt>
                <c:pt idx="8">
                  <c:v>1</c:v>
                </c:pt>
                <c:pt idx="9">
                  <c:v>0</c:v>
                </c:pt>
                <c:pt idx="10">
                  <c:v>0</c:v>
                </c:pt>
                <c:pt idx="11">
                  <c:v>2</c:v>
                </c:pt>
                <c:pt idx="12">
                  <c:v>2</c:v>
                </c:pt>
                <c:pt idx="13">
                  <c:v>1</c:v>
                </c:pt>
                <c:pt idx="14">
                  <c:v>2</c:v>
                </c:pt>
              </c:numCache>
            </c:numRef>
          </c:val>
          <c:extLst>
            <c:ext xmlns:c16="http://schemas.microsoft.com/office/drawing/2014/chart" uri="{C3380CC4-5D6E-409C-BE32-E72D297353CC}">
              <c16:uniqueId val="{00000000-9FC9-422A-B6CF-1973A5CD236D}"/>
            </c:ext>
          </c:extLst>
        </c:ser>
        <c:ser>
          <c:idx val="1"/>
          <c:order val="1"/>
          <c:tx>
            <c:strRef>
              <c:f>Analyysi!$E$9</c:f>
              <c:strCache>
                <c:ptCount val="1"/>
                <c:pt idx="0">
                  <c:v>Kokemus</c:v>
                </c:pt>
              </c:strCache>
            </c:strRef>
          </c:tx>
          <c:spPr>
            <a:ln w="34925" cap="rnd">
              <a:solidFill>
                <a:srgbClr val="FFA725"/>
              </a:solidFill>
              <a:round/>
            </a:ln>
            <a:effectLst>
              <a:outerShdw blurRad="57150" dist="19050" dir="5400000" algn="ctr" rotWithShape="0">
                <a:srgbClr val="000000">
                  <a:alpha val="63000"/>
                </a:srgbClr>
              </a:outerShdw>
            </a:effectLst>
          </c:spPr>
          <c:marker>
            <c:symbol val="none"/>
          </c:marker>
          <c:cat>
            <c:strRef>
              <c:f>Analyysi!$C$10:$C$24</c:f>
              <c:strCache>
                <c:ptCount val="15"/>
                <c:pt idx="0">
                  <c:v>Kehityskeskustelu työntekijän kanssa. </c:v>
                </c:pt>
                <c:pt idx="1">
                  <c:v>Työhyvinvoinnin varhaisen tuen toimintamallien käyttö. </c:v>
                </c:pt>
                <c:pt idx="2">
                  <c:v>Työntekijöiden tarpeiden kuunteleminen ja niihin tuen antaminen.</c:v>
                </c:pt>
                <c:pt idx="3">
                  <c:v>Rekrytointiprosessin toteuttaminen/osallistuminen. </c:v>
                </c:pt>
                <c:pt idx="4">
                  <c:v>Uusien työntekijöiden perehdytys. </c:v>
                </c:pt>
                <c:pt idx="5">
                  <c:v>Talosta poissiirtyvien haastattelu (lähtöhaastattelu). </c:v>
                </c:pt>
                <c:pt idx="6">
                  <c:v>Työntekijöiden työroolien/tehtäväkuvien ja prosessien kehittäminen. </c:v>
                </c:pt>
                <c:pt idx="7">
                  <c:v>Työntekijöiden tehtäväkuvien ja palkkauksen sopiminen. </c:v>
                </c:pt>
                <c:pt idx="8">
                  <c:v>Yksilön ja työyhteisön kuormittumisen ennakointi (psykososiaalisten riskien hallinta). </c:v>
                </c:pt>
                <c:pt idx="9">
                  <c:v>Työhyvinvointi- ja kehittämiskartoitus QWL. </c:v>
                </c:pt>
                <c:pt idx="10">
                  <c:v>Ryhmäkohtainen kehityspalaveri.</c:v>
                </c:pt>
                <c:pt idx="11">
                  <c:v>Henkilöstöpalveluiden tuen hyödyntäminen työyhteisössä/tiimissä. </c:v>
                </c:pt>
                <c:pt idx="12">
                  <c:v>Esimiespajat, esimiesten keskinäinen vertaistuki (yhteiset palaverit, ideoinnit, keskustelut ym.). </c:v>
                </c:pt>
                <c:pt idx="13">
                  <c:v>Henkilöstöaloitteet ja työarjen kehittäminen (työelämäinnovaatiot). </c:v>
                </c:pt>
                <c:pt idx="14">
                  <c:v>Työyhteisöryhmän, tiimien ja ammattiryhmien tavoitteista sopiminen. </c:v>
                </c:pt>
              </c:strCache>
            </c:strRef>
          </c:cat>
          <c:val>
            <c:numRef>
              <c:f>Analyysi!$E$10:$E$24</c:f>
              <c:numCache>
                <c:formatCode>0</c:formatCode>
                <c:ptCount val="15"/>
                <c:pt idx="0">
                  <c:v>3</c:v>
                </c:pt>
                <c:pt idx="1">
                  <c:v>2</c:v>
                </c:pt>
                <c:pt idx="2">
                  <c:v>3</c:v>
                </c:pt>
                <c:pt idx="3">
                  <c:v>3</c:v>
                </c:pt>
                <c:pt idx="4">
                  <c:v>3</c:v>
                </c:pt>
                <c:pt idx="5">
                  <c:v>0</c:v>
                </c:pt>
                <c:pt idx="6">
                  <c:v>2</c:v>
                </c:pt>
                <c:pt idx="7">
                  <c:v>3</c:v>
                </c:pt>
                <c:pt idx="8">
                  <c:v>1</c:v>
                </c:pt>
                <c:pt idx="9">
                  <c:v>0</c:v>
                </c:pt>
                <c:pt idx="10">
                  <c:v>0</c:v>
                </c:pt>
                <c:pt idx="11">
                  <c:v>2</c:v>
                </c:pt>
                <c:pt idx="12">
                  <c:v>3</c:v>
                </c:pt>
                <c:pt idx="13">
                  <c:v>2</c:v>
                </c:pt>
                <c:pt idx="14">
                  <c:v>2</c:v>
                </c:pt>
              </c:numCache>
            </c:numRef>
          </c:val>
          <c:extLst>
            <c:ext xmlns:c16="http://schemas.microsoft.com/office/drawing/2014/chart" uri="{C3380CC4-5D6E-409C-BE32-E72D297353CC}">
              <c16:uniqueId val="{00000001-9FC9-422A-B6CF-1973A5CD236D}"/>
            </c:ext>
          </c:extLst>
        </c:ser>
        <c:dLbls>
          <c:showLegendKey val="0"/>
          <c:showVal val="0"/>
          <c:showCatName val="0"/>
          <c:showSerName val="0"/>
          <c:showPercent val="0"/>
          <c:showBubbleSize val="0"/>
        </c:dLbls>
        <c:axId val="1851753152"/>
        <c:axId val="1889747088"/>
      </c:radarChart>
      <c:catAx>
        <c:axId val="185175315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89747088"/>
        <c:crosses val="autoZero"/>
        <c:auto val="1"/>
        <c:lblAlgn val="ctr"/>
        <c:lblOffset val="100"/>
        <c:noMultiLvlLbl val="0"/>
      </c:catAx>
      <c:valAx>
        <c:axId val="1889747088"/>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51753152"/>
        <c:crosses val="autoZero"/>
        <c:crossBetween val="between"/>
        <c:majorUnit val="1"/>
      </c:valAx>
      <c:spPr>
        <a:noFill/>
        <a:ln>
          <a:noFill/>
        </a:ln>
        <a:effectLst/>
      </c:spPr>
    </c:plotArea>
    <c:legend>
      <c:legendPos val="t"/>
      <c:layout>
        <c:manualLayout>
          <c:xMode val="edge"/>
          <c:yMode val="edge"/>
          <c:x val="0.35479069964809401"/>
          <c:y val="7.5793124020243796E-2"/>
          <c:w val="0.27752155987210175"/>
          <c:h val="4.208878720333075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Esimiestoiminnan</a:t>
            </a:r>
            <a:r>
              <a:rPr lang="fi-FI" baseline="0"/>
              <a:t> osaamiskartta 2/2</a:t>
            </a:r>
            <a:endParaRPr lang="fi-FI"/>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0.28839019190561249"/>
          <c:y val="0.19378976675122192"/>
          <c:w val="0.43416269569809823"/>
          <c:h val="0.682220795877576"/>
        </c:manualLayout>
      </c:layout>
      <c:radarChart>
        <c:radarStyle val="marker"/>
        <c:varyColors val="0"/>
        <c:ser>
          <c:idx val="0"/>
          <c:order val="0"/>
          <c:tx>
            <c:strRef>
              <c:f>Analyysi!$D$9</c:f>
              <c:strCache>
                <c:ptCount val="1"/>
                <c:pt idx="0">
                  <c:v>Osaaminen</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strRef>
              <c:f>Analyysi!$C$25:$C$41</c:f>
              <c:strCache>
                <c:ptCount val="17"/>
                <c:pt idx="0">
                  <c:v>Laadunarviointi ja -seuranta (laatuauditointi).</c:v>
                </c:pt>
                <c:pt idx="1">
                  <c:v>Koulutussuunnitelman tekeminen ja viestintä. </c:v>
                </c:pt>
                <c:pt idx="2">
                  <c:v>Yksilökoulutusten mahdollistaminen. </c:v>
                </c:pt>
                <c:pt idx="3">
                  <c:v>Työntekijöiden vertaisoppiminen (työnopastus). </c:v>
                </c:pt>
                <c:pt idx="4">
                  <c:v>Ryhmäkoulutusten/työpajojen järjestäminen. </c:v>
                </c:pt>
                <c:pt idx="5">
                  <c:v>Esimiesvalmennuksen ja -koulutuksen hyödyntäminen ammattitaidon kehittämisessä. </c:v>
                </c:pt>
                <c:pt idx="6">
                  <c:v>Tietohallinnon asiantuntijatuen hyödyntäminen. </c:v>
                </c:pt>
                <c:pt idx="7">
                  <c:v>Yhteisöllinen palkitseminen ja tunnustus. </c:v>
                </c:pt>
                <c:pt idx="8">
                  <c:v>Yksilön palkitseminen ja tunnustus. </c:v>
                </c:pt>
                <c:pt idx="9">
                  <c:v>Sisäinen viestintä ajankohtaisista asioista. </c:v>
                </c:pt>
                <c:pt idx="10">
                  <c:v>Työsuojelutoimintaan osallistuminen (työn vaarojen arviointi, päihdeohjelma tms.). </c:v>
                </c:pt>
                <c:pt idx="11">
                  <c:v>Työterveyshuollon työpaikkaselvitykseen ja riskien arviointiin osallistuminen. </c:v>
                </c:pt>
                <c:pt idx="12">
                  <c:v>Työyhteisön epäkohtien puheeksi ottaminen rakentavasti. </c:v>
                </c:pt>
                <c:pt idx="13">
                  <c:v>Työterveyshuollon asiantuntemuksen hyödyntäminen (työterveyshuollon asiantuntijatuki). </c:v>
                </c:pt>
                <c:pt idx="14">
                  <c:v>Virkistyspäivät. </c:v>
                </c:pt>
                <c:pt idx="15">
                  <c:v>Toiminnan jatkuva parantaminen asiakaspalautteen mukaan. </c:v>
                </c:pt>
                <c:pt idx="16">
                  <c:v>Yhteishengen ylläpitäminen (esim. yhteiset kahvihetket). </c:v>
                </c:pt>
              </c:strCache>
            </c:strRef>
          </c:cat>
          <c:val>
            <c:numRef>
              <c:f>Analyysi!$D$25:$D$41</c:f>
              <c:numCache>
                <c:formatCode>General</c:formatCode>
                <c:ptCount val="17"/>
                <c:pt idx="0">
                  <c:v>1</c:v>
                </c:pt>
                <c:pt idx="1">
                  <c:v>1</c:v>
                </c:pt>
                <c:pt idx="2">
                  <c:v>3</c:v>
                </c:pt>
                <c:pt idx="3">
                  <c:v>2</c:v>
                </c:pt>
                <c:pt idx="4">
                  <c:v>1</c:v>
                </c:pt>
                <c:pt idx="5">
                  <c:v>2</c:v>
                </c:pt>
                <c:pt idx="6">
                  <c:v>3</c:v>
                </c:pt>
                <c:pt idx="7">
                  <c:v>2</c:v>
                </c:pt>
                <c:pt idx="8">
                  <c:v>2</c:v>
                </c:pt>
                <c:pt idx="9">
                  <c:v>2</c:v>
                </c:pt>
                <c:pt idx="10">
                  <c:v>2</c:v>
                </c:pt>
                <c:pt idx="11">
                  <c:v>1</c:v>
                </c:pt>
                <c:pt idx="12">
                  <c:v>2</c:v>
                </c:pt>
                <c:pt idx="13">
                  <c:v>2</c:v>
                </c:pt>
                <c:pt idx="14">
                  <c:v>3</c:v>
                </c:pt>
                <c:pt idx="15">
                  <c:v>2</c:v>
                </c:pt>
                <c:pt idx="16">
                  <c:v>3</c:v>
                </c:pt>
              </c:numCache>
            </c:numRef>
          </c:val>
          <c:extLst>
            <c:ext xmlns:c16="http://schemas.microsoft.com/office/drawing/2014/chart" uri="{C3380CC4-5D6E-409C-BE32-E72D297353CC}">
              <c16:uniqueId val="{00000000-0FAC-42A0-A3E8-E0FE2B69E267}"/>
            </c:ext>
          </c:extLst>
        </c:ser>
        <c:ser>
          <c:idx val="1"/>
          <c:order val="1"/>
          <c:tx>
            <c:strRef>
              <c:f>Analyysi!$E$9</c:f>
              <c:strCache>
                <c:ptCount val="1"/>
                <c:pt idx="0">
                  <c:v>Kokemus</c:v>
                </c:pt>
              </c:strCache>
            </c:strRef>
          </c:tx>
          <c:spPr>
            <a:ln w="34925" cap="rnd">
              <a:solidFill>
                <a:srgbClr val="FFA725"/>
              </a:solidFill>
              <a:round/>
            </a:ln>
            <a:effectLst>
              <a:outerShdw blurRad="57150" dist="19050" dir="5400000" algn="ctr" rotWithShape="0">
                <a:srgbClr val="000000">
                  <a:alpha val="63000"/>
                </a:srgbClr>
              </a:outerShdw>
            </a:effectLst>
          </c:spPr>
          <c:marker>
            <c:symbol val="none"/>
          </c:marker>
          <c:cat>
            <c:strRef>
              <c:f>Analyysi!$C$25:$C$41</c:f>
              <c:strCache>
                <c:ptCount val="17"/>
                <c:pt idx="0">
                  <c:v>Laadunarviointi ja -seuranta (laatuauditointi).</c:v>
                </c:pt>
                <c:pt idx="1">
                  <c:v>Koulutussuunnitelman tekeminen ja viestintä. </c:v>
                </c:pt>
                <c:pt idx="2">
                  <c:v>Yksilökoulutusten mahdollistaminen. </c:v>
                </c:pt>
                <c:pt idx="3">
                  <c:v>Työntekijöiden vertaisoppiminen (työnopastus). </c:v>
                </c:pt>
                <c:pt idx="4">
                  <c:v>Ryhmäkoulutusten/työpajojen järjestäminen. </c:v>
                </c:pt>
                <c:pt idx="5">
                  <c:v>Esimiesvalmennuksen ja -koulutuksen hyödyntäminen ammattitaidon kehittämisessä. </c:v>
                </c:pt>
                <c:pt idx="6">
                  <c:v>Tietohallinnon asiantuntijatuen hyödyntäminen. </c:v>
                </c:pt>
                <c:pt idx="7">
                  <c:v>Yhteisöllinen palkitseminen ja tunnustus. </c:v>
                </c:pt>
                <c:pt idx="8">
                  <c:v>Yksilön palkitseminen ja tunnustus. </c:v>
                </c:pt>
                <c:pt idx="9">
                  <c:v>Sisäinen viestintä ajankohtaisista asioista. </c:v>
                </c:pt>
                <c:pt idx="10">
                  <c:v>Työsuojelutoimintaan osallistuminen (työn vaarojen arviointi, päihdeohjelma tms.). </c:v>
                </c:pt>
                <c:pt idx="11">
                  <c:v>Työterveyshuollon työpaikkaselvitykseen ja riskien arviointiin osallistuminen. </c:v>
                </c:pt>
                <c:pt idx="12">
                  <c:v>Työyhteisön epäkohtien puheeksi ottaminen rakentavasti. </c:v>
                </c:pt>
                <c:pt idx="13">
                  <c:v>Työterveyshuollon asiantuntemuksen hyödyntäminen (työterveyshuollon asiantuntijatuki). </c:v>
                </c:pt>
                <c:pt idx="14">
                  <c:v>Virkistyspäivät. </c:v>
                </c:pt>
                <c:pt idx="15">
                  <c:v>Toiminnan jatkuva parantaminen asiakaspalautteen mukaan. </c:v>
                </c:pt>
                <c:pt idx="16">
                  <c:v>Yhteishengen ylläpitäminen (esim. yhteiset kahvihetket). </c:v>
                </c:pt>
              </c:strCache>
            </c:strRef>
          </c:cat>
          <c:val>
            <c:numRef>
              <c:f>Analyysi!$E$25:$E$41</c:f>
              <c:numCache>
                <c:formatCode>0</c:formatCode>
                <c:ptCount val="17"/>
                <c:pt idx="0">
                  <c:v>1</c:v>
                </c:pt>
                <c:pt idx="1">
                  <c:v>1</c:v>
                </c:pt>
                <c:pt idx="2">
                  <c:v>3</c:v>
                </c:pt>
                <c:pt idx="3">
                  <c:v>2</c:v>
                </c:pt>
                <c:pt idx="4">
                  <c:v>1</c:v>
                </c:pt>
                <c:pt idx="5">
                  <c:v>2</c:v>
                </c:pt>
                <c:pt idx="6">
                  <c:v>3</c:v>
                </c:pt>
                <c:pt idx="7">
                  <c:v>2</c:v>
                </c:pt>
                <c:pt idx="8">
                  <c:v>2</c:v>
                </c:pt>
                <c:pt idx="9">
                  <c:v>3</c:v>
                </c:pt>
                <c:pt idx="10">
                  <c:v>2</c:v>
                </c:pt>
                <c:pt idx="11">
                  <c:v>2</c:v>
                </c:pt>
                <c:pt idx="12">
                  <c:v>3</c:v>
                </c:pt>
                <c:pt idx="13">
                  <c:v>2</c:v>
                </c:pt>
                <c:pt idx="14">
                  <c:v>3</c:v>
                </c:pt>
                <c:pt idx="15">
                  <c:v>2</c:v>
                </c:pt>
                <c:pt idx="16">
                  <c:v>3</c:v>
                </c:pt>
              </c:numCache>
            </c:numRef>
          </c:val>
          <c:extLst>
            <c:ext xmlns:c16="http://schemas.microsoft.com/office/drawing/2014/chart" uri="{C3380CC4-5D6E-409C-BE32-E72D297353CC}">
              <c16:uniqueId val="{00000001-0FAC-42A0-A3E8-E0FE2B69E267}"/>
            </c:ext>
          </c:extLst>
        </c:ser>
        <c:dLbls>
          <c:showLegendKey val="0"/>
          <c:showVal val="0"/>
          <c:showCatName val="0"/>
          <c:showSerName val="0"/>
          <c:showPercent val="0"/>
          <c:showBubbleSize val="0"/>
        </c:dLbls>
        <c:axId val="1851753152"/>
        <c:axId val="1889747088"/>
      </c:radarChart>
      <c:catAx>
        <c:axId val="185175315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89747088"/>
        <c:crosses val="autoZero"/>
        <c:auto val="1"/>
        <c:lblAlgn val="ctr"/>
        <c:lblOffset val="100"/>
        <c:noMultiLvlLbl val="0"/>
      </c:catAx>
      <c:valAx>
        <c:axId val="1889747088"/>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51753152"/>
        <c:crosses val="autoZero"/>
        <c:crossBetween val="between"/>
        <c:majorUnit val="1"/>
      </c:valAx>
      <c:spPr>
        <a:noFill/>
        <a:ln>
          <a:noFill/>
        </a:ln>
        <a:effectLst/>
      </c:spPr>
    </c:plotArea>
    <c:legend>
      <c:legendPos val="t"/>
      <c:layout>
        <c:manualLayout>
          <c:xMode val="edge"/>
          <c:yMode val="edge"/>
          <c:x val="0.35725063429847226"/>
          <c:y val="8.0240301924147744E-2"/>
          <c:w val="0.27791461920817756"/>
          <c:h val="5.30381736063849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3.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19699</xdr:colOff>
      <xdr:row>47</xdr:row>
      <xdr:rowOff>171240</xdr:rowOff>
    </xdr:from>
    <xdr:to>
      <xdr:col>19</xdr:col>
      <xdr:colOff>517072</xdr:colOff>
      <xdr:row>74</xdr:row>
      <xdr:rowOff>539750</xdr:rowOff>
    </xdr:to>
    <xdr:graphicFrame macro="">
      <xdr:nvGraphicFramePr>
        <xdr:cNvPr id="2" name="Chart 1">
          <a:extLst>
            <a:ext uri="{FF2B5EF4-FFF2-40B4-BE49-F238E27FC236}">
              <a16:creationId xmlns:a16="http://schemas.microsoft.com/office/drawing/2014/main" id="{1515621D-83D4-45CC-98A3-A0E646DEE5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17212</xdr:colOff>
      <xdr:row>74</xdr:row>
      <xdr:rowOff>527262</xdr:rowOff>
    </xdr:from>
    <xdr:to>
      <xdr:col>19</xdr:col>
      <xdr:colOff>478427</xdr:colOff>
      <xdr:row>101</xdr:row>
      <xdr:rowOff>148167</xdr:rowOff>
    </xdr:to>
    <xdr:graphicFrame macro="">
      <xdr:nvGraphicFramePr>
        <xdr:cNvPr id="3" name="Chart 2">
          <a:extLst>
            <a:ext uri="{FF2B5EF4-FFF2-40B4-BE49-F238E27FC236}">
              <a16:creationId xmlns:a16="http://schemas.microsoft.com/office/drawing/2014/main" id="{86DE977F-76AB-4470-857D-E824F38471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9</xdr:col>
      <xdr:colOff>304336</xdr:colOff>
      <xdr:row>0</xdr:row>
      <xdr:rowOff>160157</xdr:rowOff>
    </xdr:from>
    <xdr:to>
      <xdr:col>10</xdr:col>
      <xdr:colOff>437886</xdr:colOff>
      <xdr:row>5</xdr:row>
      <xdr:rowOff>15453</xdr:rowOff>
    </xdr:to>
    <xdr:pic>
      <xdr:nvPicPr>
        <xdr:cNvPr id="4" name="Picture 3" descr="Shape, icon&#10;&#10;Description automatically generated">
          <a:extLst>
            <a:ext uri="{FF2B5EF4-FFF2-40B4-BE49-F238E27FC236}">
              <a16:creationId xmlns:a16="http://schemas.microsoft.com/office/drawing/2014/main" id="{F256C986-0010-4A25-87AD-B17BF04D307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05586" y="160157"/>
          <a:ext cx="691503" cy="698999"/>
        </a:xfrm>
        <a:prstGeom prst="rect">
          <a:avLst/>
        </a:prstGeom>
        <a:noFill/>
        <a:ln cap="flat">
          <a:noFill/>
        </a:ln>
      </xdr:spPr>
    </xdr:pic>
    <xdr:clientData/>
  </xdr:twoCellAnchor>
  <xdr:twoCellAnchor editAs="oneCell">
    <xdr:from>
      <xdr:col>5</xdr:col>
      <xdr:colOff>201083</xdr:colOff>
      <xdr:row>0</xdr:row>
      <xdr:rowOff>230029</xdr:rowOff>
    </xdr:from>
    <xdr:to>
      <xdr:col>7</xdr:col>
      <xdr:colOff>218440</xdr:colOff>
      <xdr:row>3</xdr:row>
      <xdr:rowOff>135010</xdr:rowOff>
    </xdr:to>
    <xdr:pic>
      <xdr:nvPicPr>
        <xdr:cNvPr id="5" name="Picture 4" descr="Logo&#10;&#10;Description automatically generated">
          <a:extLst>
            <a:ext uri="{FF2B5EF4-FFF2-40B4-BE49-F238E27FC236}">
              <a16:creationId xmlns:a16="http://schemas.microsoft.com/office/drawing/2014/main" id="{D6C2053C-BBF5-4249-A957-2CF2867E865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05750" y="230029"/>
          <a:ext cx="1164167" cy="500611"/>
        </a:xfrm>
        <a:prstGeom prst="rect">
          <a:avLst/>
        </a:prstGeom>
        <a:noFill/>
        <a:ln cap="flat">
          <a:noFill/>
        </a:ln>
      </xdr:spPr>
    </xdr:pic>
    <xdr:clientData/>
  </xdr:twoCellAnchor>
  <xdr:twoCellAnchor editAs="oneCell">
    <xdr:from>
      <xdr:col>7</xdr:col>
      <xdr:colOff>413194</xdr:colOff>
      <xdr:row>0</xdr:row>
      <xdr:rowOff>105833</xdr:rowOff>
    </xdr:from>
    <xdr:to>
      <xdr:col>9</xdr:col>
      <xdr:colOff>228542</xdr:colOff>
      <xdr:row>4</xdr:row>
      <xdr:rowOff>21167</xdr:rowOff>
    </xdr:to>
    <xdr:pic>
      <xdr:nvPicPr>
        <xdr:cNvPr id="6" name="Picture 5" descr="Logo, company name&#10;&#10;Description automatically generated">
          <a:extLst>
            <a:ext uri="{FF2B5EF4-FFF2-40B4-BE49-F238E27FC236}">
              <a16:creationId xmlns:a16="http://schemas.microsoft.com/office/drawing/2014/main" id="{65B69CC7-2DD3-4B4F-9FDE-12E1AC4F7C0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260861" y="105833"/>
          <a:ext cx="968931" cy="687917"/>
        </a:xfrm>
        <a:prstGeom prst="rect">
          <a:avLst/>
        </a:prstGeom>
        <a:noFill/>
        <a:ln cap="flat">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19699</xdr:colOff>
      <xdr:row>47</xdr:row>
      <xdr:rowOff>171240</xdr:rowOff>
    </xdr:from>
    <xdr:to>
      <xdr:col>19</xdr:col>
      <xdr:colOff>517072</xdr:colOff>
      <xdr:row>74</xdr:row>
      <xdr:rowOff>539750</xdr:rowOff>
    </xdr:to>
    <xdr:graphicFrame macro="">
      <xdr:nvGraphicFramePr>
        <xdr:cNvPr id="3" name="Chart 2">
          <a:extLst>
            <a:ext uri="{FF2B5EF4-FFF2-40B4-BE49-F238E27FC236}">
              <a16:creationId xmlns:a16="http://schemas.microsoft.com/office/drawing/2014/main" id="{DDAA13A7-11C3-49F2-8B31-4D11803E54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17212</xdr:colOff>
      <xdr:row>74</xdr:row>
      <xdr:rowOff>527262</xdr:rowOff>
    </xdr:from>
    <xdr:to>
      <xdr:col>19</xdr:col>
      <xdr:colOff>478427</xdr:colOff>
      <xdr:row>101</xdr:row>
      <xdr:rowOff>148167</xdr:rowOff>
    </xdr:to>
    <xdr:graphicFrame macro="">
      <xdr:nvGraphicFramePr>
        <xdr:cNvPr id="4" name="Chart 3">
          <a:extLst>
            <a:ext uri="{FF2B5EF4-FFF2-40B4-BE49-F238E27FC236}">
              <a16:creationId xmlns:a16="http://schemas.microsoft.com/office/drawing/2014/main" id="{27CAAC66-F480-49F7-B664-80A1FCB5C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201466</xdr:colOff>
      <xdr:row>0</xdr:row>
      <xdr:rowOff>163967</xdr:rowOff>
    </xdr:from>
    <xdr:to>
      <xdr:col>16</xdr:col>
      <xdr:colOff>282946</xdr:colOff>
      <xdr:row>5</xdr:row>
      <xdr:rowOff>21168</xdr:rowOff>
    </xdr:to>
    <xdr:pic>
      <xdr:nvPicPr>
        <xdr:cNvPr id="5" name="Picture 4" descr="Shape, icon&#10;&#10;Description automatically generated">
          <a:extLst>
            <a:ext uri="{FF2B5EF4-FFF2-40B4-BE49-F238E27FC236}">
              <a16:creationId xmlns:a16="http://schemas.microsoft.com/office/drawing/2014/main" id="{2F8356CF-7257-429B-B9C8-E4E7E8DF290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13966" y="163967"/>
          <a:ext cx="691503" cy="689474"/>
        </a:xfrm>
        <a:prstGeom prst="rect">
          <a:avLst/>
        </a:prstGeom>
        <a:noFill/>
        <a:ln cap="flat">
          <a:noFill/>
        </a:ln>
      </xdr:spPr>
    </xdr:pic>
    <xdr:clientData/>
  </xdr:twoCellAnchor>
  <xdr:twoCellAnchor editAs="oneCell">
    <xdr:from>
      <xdr:col>11</xdr:col>
      <xdr:colOff>268393</xdr:colOff>
      <xdr:row>1</xdr:row>
      <xdr:rowOff>6721</xdr:rowOff>
    </xdr:from>
    <xdr:to>
      <xdr:col>13</xdr:col>
      <xdr:colOff>201084</xdr:colOff>
      <xdr:row>3</xdr:row>
      <xdr:rowOff>136915</xdr:rowOff>
    </xdr:to>
    <xdr:pic>
      <xdr:nvPicPr>
        <xdr:cNvPr id="6" name="Picture 5" descr="Logo&#10;&#10;Description automatically generated">
          <a:extLst>
            <a:ext uri="{FF2B5EF4-FFF2-40B4-BE49-F238E27FC236}">
              <a16:creationId xmlns:a16="http://schemas.microsoft.com/office/drawing/2014/main" id="{A2A4E02F-151B-493B-BB79-E4A2990592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25560" y="239554"/>
          <a:ext cx="1158452" cy="496801"/>
        </a:xfrm>
        <a:prstGeom prst="rect">
          <a:avLst/>
        </a:prstGeom>
        <a:noFill/>
        <a:ln cap="flat">
          <a:noFill/>
        </a:ln>
      </xdr:spPr>
    </xdr:pic>
    <xdr:clientData/>
  </xdr:twoCellAnchor>
  <xdr:twoCellAnchor editAs="oneCell">
    <xdr:from>
      <xdr:col>13</xdr:col>
      <xdr:colOff>386313</xdr:colOff>
      <xdr:row>0</xdr:row>
      <xdr:rowOff>105833</xdr:rowOff>
    </xdr:from>
    <xdr:to>
      <xdr:col>15</xdr:col>
      <xdr:colOff>133292</xdr:colOff>
      <xdr:row>4</xdr:row>
      <xdr:rowOff>19262</xdr:rowOff>
    </xdr:to>
    <xdr:pic>
      <xdr:nvPicPr>
        <xdr:cNvPr id="7" name="Picture 6" descr="Logo, company name&#10;&#10;Description automatically generated">
          <a:extLst>
            <a:ext uri="{FF2B5EF4-FFF2-40B4-BE49-F238E27FC236}">
              <a16:creationId xmlns:a16="http://schemas.microsoft.com/office/drawing/2014/main" id="{B118E634-E908-47F8-8696-B691FCD2B43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271146" y="105833"/>
          <a:ext cx="970836" cy="689822"/>
        </a:xfrm>
        <a:prstGeom prst="rect">
          <a:avLst/>
        </a:prstGeom>
        <a:noFill/>
        <a:ln cap="flat">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26"/>
  <sheetViews>
    <sheetView tabSelected="1" topLeftCell="B1" zoomScale="90" zoomScaleNormal="90" workbookViewId="0">
      <selection activeCell="C17" sqref="C17"/>
    </sheetView>
  </sheetViews>
  <sheetFormatPr defaultColWidth="8.88671875" defaultRowHeight="13.8" x14ac:dyDescent="0.3"/>
  <cols>
    <col min="1" max="1" width="4.44140625" style="46" customWidth="1"/>
    <col min="2" max="2" width="5" style="6" customWidth="1"/>
    <col min="3" max="3" width="82.5546875" style="46" customWidth="1"/>
    <col min="4" max="5" width="10.109375" style="6" customWidth="1"/>
    <col min="6" max="6" width="8.88671875" style="154"/>
    <col min="7" max="7" width="7.77734375" style="154" customWidth="1"/>
    <col min="8" max="8" width="9.21875" style="154" customWidth="1"/>
    <col min="9" max="9" width="7.77734375" style="154" customWidth="1"/>
    <col min="10" max="10" width="8.109375" style="154" customWidth="1"/>
    <col min="11" max="11" width="6.77734375" style="154" customWidth="1"/>
    <col min="12" max="20" width="8.88671875" style="154"/>
    <col min="21" max="22" width="8.88671875" style="102"/>
    <col min="23" max="16384" width="8.88671875" style="6"/>
  </cols>
  <sheetData>
    <row r="1" spans="1:27" s="4" customFormat="1" ht="18" x14ac:dyDescent="0.35">
      <c r="A1" s="107"/>
      <c r="B1" s="182"/>
      <c r="C1" s="109" t="s">
        <v>1</v>
      </c>
      <c r="D1" s="108"/>
      <c r="E1" s="110"/>
      <c r="F1" s="154"/>
      <c r="G1" s="155" t="s">
        <v>3</v>
      </c>
      <c r="H1" s="155" t="s">
        <v>4</v>
      </c>
      <c r="I1" s="155" t="s">
        <v>5</v>
      </c>
      <c r="J1" s="155" t="s">
        <v>2</v>
      </c>
      <c r="K1" s="154"/>
      <c r="L1" s="154"/>
      <c r="M1" s="154"/>
      <c r="N1" s="154"/>
      <c r="O1" s="154"/>
      <c r="P1" s="154"/>
      <c r="Q1" s="154"/>
      <c r="R1" s="154"/>
      <c r="S1" s="154"/>
      <c r="T1" s="154"/>
      <c r="U1" s="102"/>
      <c r="V1" s="102"/>
    </row>
    <row r="2" spans="1:27" s="4" customFormat="1" ht="15.6" x14ac:dyDescent="0.3">
      <c r="A2" s="111"/>
      <c r="B2" s="183" t="s">
        <v>75</v>
      </c>
      <c r="C2" s="199"/>
      <c r="D2" s="112" t="s">
        <v>76</v>
      </c>
      <c r="E2" s="184">
        <v>44350.700211840274</v>
      </c>
      <c r="F2" s="154"/>
      <c r="G2" s="156"/>
      <c r="H2" s="156"/>
      <c r="I2" s="156"/>
      <c r="J2" s="157">
        <f>(0.002+1.3*G2-0.61*(G2^2)+0.005*(G2^3))*(((1.02*H2+0.09)+(1.7195*(I2^3)-0.92*(I2^2)+0.32*I2+0.64))/2)</f>
        <v>7.2999999999999996E-4</v>
      </c>
      <c r="K2" s="154"/>
      <c r="L2" s="154"/>
      <c r="M2" s="154"/>
      <c r="N2" s="154"/>
      <c r="O2" s="154"/>
      <c r="P2" s="154"/>
      <c r="Q2" s="154"/>
      <c r="R2" s="154"/>
      <c r="S2" s="154"/>
      <c r="T2" s="154"/>
      <c r="U2" s="102"/>
      <c r="V2" s="102"/>
    </row>
    <row r="3" spans="1:27" s="4" customFormat="1" x14ac:dyDescent="0.3">
      <c r="A3" s="111"/>
      <c r="B3" s="185" t="s">
        <v>140</v>
      </c>
      <c r="C3" s="181"/>
      <c r="D3" s="179"/>
      <c r="E3" s="186"/>
      <c r="F3" s="154"/>
      <c r="G3" s="154"/>
      <c r="H3" s="154"/>
      <c r="I3" s="154"/>
      <c r="J3" s="154"/>
      <c r="K3" s="154"/>
      <c r="L3" s="154"/>
      <c r="M3" s="154"/>
      <c r="N3" s="154"/>
      <c r="O3" s="154"/>
      <c r="P3" s="154"/>
      <c r="Q3" s="154"/>
      <c r="R3" s="154"/>
      <c r="S3" s="154"/>
      <c r="T3" s="154"/>
      <c r="U3" s="102"/>
      <c r="V3" s="102"/>
    </row>
    <row r="4" spans="1:27" s="4" customFormat="1" x14ac:dyDescent="0.3">
      <c r="A4" s="111"/>
      <c r="B4" s="185"/>
      <c r="C4" s="179"/>
      <c r="D4" s="181" t="s">
        <v>0</v>
      </c>
      <c r="E4" s="186">
        <v>2</v>
      </c>
      <c r="F4" s="154"/>
      <c r="G4" s="154"/>
      <c r="H4" s="154"/>
      <c r="I4" s="154"/>
      <c r="J4" s="154"/>
      <c r="K4" s="154"/>
      <c r="L4" s="154"/>
      <c r="M4" s="154"/>
      <c r="N4" s="154"/>
      <c r="O4" s="154"/>
      <c r="P4" s="154"/>
      <c r="Q4" s="154"/>
      <c r="R4" s="154"/>
      <c r="S4" s="154"/>
      <c r="T4" s="154"/>
      <c r="U4" s="102"/>
      <c r="V4" s="102"/>
      <c r="W4" s="78"/>
      <c r="X4" s="78"/>
      <c r="Y4" s="78"/>
      <c r="Z4" s="78"/>
      <c r="AA4" s="78"/>
    </row>
    <row r="5" spans="1:27" s="4" customFormat="1" ht="5.4" customHeight="1" x14ac:dyDescent="0.3">
      <c r="A5" s="111"/>
      <c r="B5" s="183"/>
      <c r="C5" s="114"/>
      <c r="D5" s="112"/>
      <c r="E5" s="115"/>
      <c r="F5" s="154"/>
      <c r="G5" s="154"/>
      <c r="H5" s="154"/>
      <c r="I5" s="154"/>
      <c r="J5" s="154"/>
      <c r="K5" s="154"/>
      <c r="L5" s="154"/>
      <c r="M5" s="154"/>
      <c r="N5" s="154"/>
      <c r="O5" s="154"/>
      <c r="P5" s="154"/>
      <c r="Q5" s="154"/>
      <c r="R5" s="154"/>
      <c r="S5" s="154"/>
      <c r="T5" s="154"/>
      <c r="U5" s="102"/>
      <c r="V5" s="102"/>
      <c r="W5" s="78"/>
      <c r="X5" s="78"/>
      <c r="Y5" s="78"/>
      <c r="Z5" s="78"/>
      <c r="AA5" s="78"/>
    </row>
    <row r="6" spans="1:27" s="4" customFormat="1" ht="5.4" customHeight="1" x14ac:dyDescent="0.3">
      <c r="A6" s="111"/>
      <c r="B6" s="183"/>
      <c r="C6" s="114"/>
      <c r="D6" s="112"/>
      <c r="E6" s="115"/>
      <c r="F6" s="154"/>
      <c r="G6" s="154"/>
      <c r="H6" s="154"/>
      <c r="I6" s="154"/>
      <c r="J6" s="154"/>
      <c r="K6" s="154"/>
      <c r="L6" s="154"/>
      <c r="M6" s="154"/>
      <c r="N6" s="154"/>
      <c r="O6" s="154"/>
      <c r="P6" s="154"/>
      <c r="Q6" s="154"/>
      <c r="R6" s="154"/>
      <c r="S6" s="154"/>
      <c r="T6" s="154"/>
      <c r="U6" s="102"/>
      <c r="V6" s="102"/>
      <c r="W6" s="78"/>
      <c r="X6" s="78"/>
      <c r="Y6" s="78"/>
      <c r="Z6" s="78"/>
      <c r="AA6" s="78"/>
    </row>
    <row r="7" spans="1:27" ht="15.6" x14ac:dyDescent="0.3">
      <c r="A7" s="116"/>
      <c r="B7" s="116"/>
      <c r="C7" s="117"/>
      <c r="D7" s="9" t="s">
        <v>6</v>
      </c>
      <c r="E7" s="118" t="s">
        <v>6</v>
      </c>
      <c r="L7" s="158"/>
      <c r="M7" s="158"/>
      <c r="N7" s="158"/>
      <c r="O7" s="158"/>
      <c r="P7" s="158"/>
      <c r="W7" s="80"/>
      <c r="X7" s="80"/>
      <c r="Y7" s="80"/>
      <c r="Z7" s="80"/>
      <c r="AA7" s="80"/>
    </row>
    <row r="8" spans="1:27" ht="15.6" x14ac:dyDescent="0.3">
      <c r="A8" s="116"/>
      <c r="B8" s="116"/>
      <c r="C8" s="117"/>
      <c r="D8" s="12" t="s">
        <v>7</v>
      </c>
      <c r="E8" s="119" t="s">
        <v>7</v>
      </c>
      <c r="F8" s="154" t="s">
        <v>8</v>
      </c>
      <c r="J8" s="208" t="s">
        <v>102</v>
      </c>
      <c r="K8" s="208"/>
      <c r="L8" s="159" t="s">
        <v>9</v>
      </c>
      <c r="M8" s="159" t="s">
        <v>10</v>
      </c>
      <c r="N8" s="159" t="s">
        <v>11</v>
      </c>
      <c r="O8" s="159" t="s">
        <v>12</v>
      </c>
      <c r="P8" s="159" t="s">
        <v>13</v>
      </c>
      <c r="W8" s="80"/>
      <c r="X8" s="80"/>
      <c r="Y8" s="80"/>
      <c r="Z8" s="80"/>
      <c r="AA8" s="80"/>
    </row>
    <row r="9" spans="1:27" ht="15.6" x14ac:dyDescent="0.3">
      <c r="A9" s="116"/>
      <c r="B9" s="116"/>
      <c r="C9" s="117"/>
      <c r="D9" s="13" t="s">
        <v>14</v>
      </c>
      <c r="E9" s="120" t="s">
        <v>138</v>
      </c>
      <c r="F9" s="154" t="s">
        <v>15</v>
      </c>
      <c r="H9" s="160" t="s">
        <v>16</v>
      </c>
      <c r="I9" s="160" t="s">
        <v>17</v>
      </c>
      <c r="J9" s="160" t="s">
        <v>16</v>
      </c>
      <c r="K9" s="160" t="s">
        <v>17</v>
      </c>
      <c r="L9" s="158"/>
      <c r="M9" s="158"/>
      <c r="N9" s="158"/>
      <c r="O9" s="158"/>
      <c r="P9" s="158"/>
      <c r="Q9" s="154" t="s">
        <v>101</v>
      </c>
      <c r="W9" s="80"/>
      <c r="X9" s="80"/>
      <c r="Y9" s="80"/>
      <c r="Z9" s="80"/>
      <c r="AA9" s="80"/>
    </row>
    <row r="10" spans="1:27" ht="15.6" x14ac:dyDescent="0.3">
      <c r="A10" s="121">
        <v>1</v>
      </c>
      <c r="B10" s="187"/>
      <c r="C10" s="122" t="s">
        <v>105</v>
      </c>
      <c r="D10" s="15">
        <v>2</v>
      </c>
      <c r="E10" s="123">
        <v>3</v>
      </c>
      <c r="F10" s="156">
        <f>(D10+E10)/8</f>
        <v>0.625</v>
      </c>
      <c r="G10" s="161" t="s">
        <v>4</v>
      </c>
      <c r="H10" s="162" t="s">
        <v>87</v>
      </c>
      <c r="I10" s="162" t="s">
        <v>88</v>
      </c>
      <c r="J10" s="158" t="str">
        <f>IF(SUM(L10:N10)&gt;0,H10," ")</f>
        <v xml:space="preserve"> </v>
      </c>
      <c r="K10" s="158" t="str">
        <f>IF(P10&gt;0,I10," ")</f>
        <v xml:space="preserve"> </v>
      </c>
      <c r="L10" s="163">
        <f>IF(F10&lt;20.01%,1,0)</f>
        <v>0</v>
      </c>
      <c r="M10" s="163">
        <f>IF(AND(F10&gt;20%,F10&lt;40.01%)=FALSE,0,1)</f>
        <v>0</v>
      </c>
      <c r="N10" s="163">
        <f>IF(AND(F10&gt;40%,F10&lt;60.01%)=FALSE,0,1)</f>
        <v>0</v>
      </c>
      <c r="O10" s="163">
        <f>IF(AND(F10&gt;60%,F10&lt;80.01%)=FALSE,0,1)</f>
        <v>1</v>
      </c>
      <c r="P10" s="163">
        <f>IF(AND(F10&gt;80%,F10&lt;100.01%)=FALSE,0,1)</f>
        <v>0</v>
      </c>
      <c r="Q10" s="154" t="str">
        <f>IF(O10=1,C10,"")</f>
        <v xml:space="preserve">Kehityskeskustelu työntekijän kanssa. </v>
      </c>
      <c r="W10" s="80"/>
      <c r="X10" s="80"/>
      <c r="Y10" s="80"/>
      <c r="Z10" s="80"/>
      <c r="AA10" s="80"/>
    </row>
    <row r="11" spans="1:27" ht="15.6" x14ac:dyDescent="0.3">
      <c r="A11" s="121">
        <f>1+A10</f>
        <v>2</v>
      </c>
      <c r="B11" s="187"/>
      <c r="C11" s="122" t="s">
        <v>106</v>
      </c>
      <c r="D11" s="15">
        <v>1</v>
      </c>
      <c r="E11" s="123">
        <v>2</v>
      </c>
      <c r="F11" s="156">
        <f t="shared" ref="F11:F41" si="0">(D11+E11)/8</f>
        <v>0.375</v>
      </c>
      <c r="G11" s="161" t="s">
        <v>3</v>
      </c>
      <c r="H11" s="162" t="s">
        <v>90</v>
      </c>
      <c r="I11" s="162" t="s">
        <v>89</v>
      </c>
      <c r="J11" s="158" t="str">
        <f t="shared" ref="J11:J41" si="1">IF(SUM(L11:N11)&gt;0,H11," ")</f>
        <v xml:space="preserve">Varhaisen tuen mallilla kannattaa ennaltaehkäistä työkyvyn heikentymistä. </v>
      </c>
      <c r="K11" s="158" t="str">
        <f t="shared" ref="K11:K41" si="2">IF(P11&gt;0,I11," ")</f>
        <v xml:space="preserve"> </v>
      </c>
      <c r="L11" s="163">
        <f>IF(F11&lt;20.01%,1,0)</f>
        <v>0</v>
      </c>
      <c r="M11" s="163">
        <f>IF(AND(F11&gt;20%,F11&lt;40.01%)=FALSE,0,1)</f>
        <v>1</v>
      </c>
      <c r="N11" s="163">
        <f>IF(AND(F11&gt;40%,F11&lt;60.01%)=FALSE,0,1)</f>
        <v>0</v>
      </c>
      <c r="O11" s="163">
        <f>IF(AND(F11&gt;60%,F11&lt;80.01%)=FALSE,0,1)</f>
        <v>0</v>
      </c>
      <c r="P11" s="163">
        <f>IF(AND(F11&gt;80%,F11&lt;100.01%)=FALSE,0,1)</f>
        <v>0</v>
      </c>
      <c r="Q11" s="154" t="str">
        <f t="shared" ref="Q11:Q41" si="3">IF(O11=1,C11,"")</f>
        <v/>
      </c>
      <c r="W11" s="80"/>
      <c r="X11" s="80"/>
      <c r="Y11" s="80"/>
      <c r="Z11" s="80"/>
      <c r="AA11" s="80"/>
    </row>
    <row r="12" spans="1:27" ht="15.6" x14ac:dyDescent="0.3">
      <c r="A12" s="121">
        <f t="shared" ref="A12:A41" si="4">1+A11</f>
        <v>3</v>
      </c>
      <c r="B12" s="187"/>
      <c r="C12" s="122" t="s">
        <v>107</v>
      </c>
      <c r="D12" s="15">
        <v>3</v>
      </c>
      <c r="E12" s="123">
        <v>3</v>
      </c>
      <c r="F12" s="156">
        <f t="shared" si="0"/>
        <v>0.75</v>
      </c>
      <c r="G12" s="161" t="s">
        <v>3</v>
      </c>
      <c r="H12" s="162" t="s">
        <v>18</v>
      </c>
      <c r="I12" s="162" t="s">
        <v>19</v>
      </c>
      <c r="J12" s="158" t="str">
        <f t="shared" si="1"/>
        <v xml:space="preserve"> </v>
      </c>
      <c r="K12" s="158" t="str">
        <f t="shared" si="2"/>
        <v xml:space="preserve"> </v>
      </c>
      <c r="L12" s="163">
        <f t="shared" ref="L12:L41" si="5">IF(F12&lt;20.01%,1,0)</f>
        <v>0</v>
      </c>
      <c r="M12" s="163">
        <f t="shared" ref="M12:M41" si="6">IF(AND(F12&gt;20%,F12&lt;40.01%)=FALSE,0,1)</f>
        <v>0</v>
      </c>
      <c r="N12" s="163">
        <f t="shared" ref="N12:N41" si="7">IF(AND(F12&gt;40%,F12&lt;60.01%)=FALSE,0,1)</f>
        <v>0</v>
      </c>
      <c r="O12" s="163">
        <f t="shared" ref="O12:O41" si="8">IF(AND(F12&gt;60%,F12&lt;80.01%)=FALSE,0,1)</f>
        <v>1</v>
      </c>
      <c r="P12" s="163">
        <f t="shared" ref="P12:P41" si="9">IF(AND(F12&gt;80%,F12&lt;100.01%)=FALSE,0,1)</f>
        <v>0</v>
      </c>
      <c r="Q12" s="154" t="str">
        <f t="shared" si="3"/>
        <v>Työntekijöiden tarpeiden kuunteleminen ja niihin tuen antaminen.</v>
      </c>
      <c r="W12" s="80"/>
      <c r="X12" s="80"/>
      <c r="Y12" s="80"/>
      <c r="Z12" s="80"/>
      <c r="AA12" s="80"/>
    </row>
    <row r="13" spans="1:27" ht="15.6" x14ac:dyDescent="0.3">
      <c r="A13" s="121">
        <f t="shared" si="4"/>
        <v>4</v>
      </c>
      <c r="B13" s="187"/>
      <c r="C13" s="122" t="s">
        <v>108</v>
      </c>
      <c r="D13" s="15">
        <v>3</v>
      </c>
      <c r="E13" s="123">
        <v>3</v>
      </c>
      <c r="F13" s="156">
        <f t="shared" si="0"/>
        <v>0.75</v>
      </c>
      <c r="G13" s="161" t="s">
        <v>4</v>
      </c>
      <c r="H13" s="162" t="s">
        <v>91</v>
      </c>
      <c r="I13" s="162" t="s">
        <v>20</v>
      </c>
      <c r="J13" s="158" t="str">
        <f t="shared" si="1"/>
        <v xml:space="preserve"> </v>
      </c>
      <c r="K13" s="158" t="str">
        <f t="shared" si="2"/>
        <v xml:space="preserve"> </v>
      </c>
      <c r="L13" s="163">
        <f t="shared" si="5"/>
        <v>0</v>
      </c>
      <c r="M13" s="163">
        <f t="shared" si="6"/>
        <v>0</v>
      </c>
      <c r="N13" s="163">
        <f t="shared" si="7"/>
        <v>0</v>
      </c>
      <c r="O13" s="163">
        <f t="shared" si="8"/>
        <v>1</v>
      </c>
      <c r="P13" s="163">
        <f t="shared" si="9"/>
        <v>0</v>
      </c>
      <c r="Q13" s="154" t="str">
        <f t="shared" si="3"/>
        <v xml:space="preserve">Rekrytointiprosessin toteuttaminen/osallistuminen. </v>
      </c>
      <c r="W13" s="80"/>
      <c r="X13" s="80"/>
      <c r="Y13" s="80"/>
      <c r="Z13" s="80"/>
      <c r="AA13" s="80"/>
    </row>
    <row r="14" spans="1:27" ht="15.6" x14ac:dyDescent="0.3">
      <c r="A14" s="121">
        <f t="shared" si="4"/>
        <v>5</v>
      </c>
      <c r="B14" s="187"/>
      <c r="C14" s="122" t="s">
        <v>109</v>
      </c>
      <c r="D14" s="15">
        <v>2</v>
      </c>
      <c r="E14" s="123">
        <v>3</v>
      </c>
      <c r="F14" s="156">
        <f t="shared" si="0"/>
        <v>0.625</v>
      </c>
      <c r="G14" s="161" t="s">
        <v>4</v>
      </c>
      <c r="H14" s="162" t="s">
        <v>21</v>
      </c>
      <c r="I14" s="162" t="s">
        <v>22</v>
      </c>
      <c r="J14" s="158" t="str">
        <f t="shared" si="1"/>
        <v xml:space="preserve"> </v>
      </c>
      <c r="K14" s="158" t="str">
        <f t="shared" si="2"/>
        <v xml:space="preserve"> </v>
      </c>
      <c r="L14" s="163">
        <f t="shared" si="5"/>
        <v>0</v>
      </c>
      <c r="M14" s="163">
        <f t="shared" si="6"/>
        <v>0</v>
      </c>
      <c r="N14" s="163">
        <f t="shared" si="7"/>
        <v>0</v>
      </c>
      <c r="O14" s="163">
        <f t="shared" si="8"/>
        <v>1</v>
      </c>
      <c r="P14" s="163">
        <f t="shared" si="9"/>
        <v>0</v>
      </c>
      <c r="Q14" s="154" t="str">
        <f t="shared" si="3"/>
        <v xml:space="preserve">Uusien työntekijöiden perehdytys. </v>
      </c>
      <c r="W14" s="80"/>
      <c r="X14" s="80"/>
      <c r="Y14" s="80"/>
      <c r="Z14" s="80"/>
      <c r="AA14" s="80"/>
    </row>
    <row r="15" spans="1:27" ht="15.6" x14ac:dyDescent="0.3">
      <c r="A15" s="121">
        <f t="shared" si="4"/>
        <v>6</v>
      </c>
      <c r="B15" s="187"/>
      <c r="C15" s="122" t="s">
        <v>110</v>
      </c>
      <c r="D15" s="15">
        <v>0</v>
      </c>
      <c r="E15" s="123">
        <v>0</v>
      </c>
      <c r="F15" s="156">
        <f t="shared" si="0"/>
        <v>0</v>
      </c>
      <c r="G15" s="161" t="s">
        <v>4</v>
      </c>
      <c r="H15" s="162" t="s">
        <v>23</v>
      </c>
      <c r="I15" s="162" t="s">
        <v>24</v>
      </c>
      <c r="J15" s="158" t="str">
        <f t="shared" si="1"/>
        <v xml:space="preserve">Lähtöhaastatteluista saisi hyvää tietoa kehittämiseen. </v>
      </c>
      <c r="K15" s="158" t="str">
        <f t="shared" si="2"/>
        <v xml:space="preserve"> </v>
      </c>
      <c r="L15" s="163">
        <f t="shared" si="5"/>
        <v>1</v>
      </c>
      <c r="M15" s="163">
        <f t="shared" si="6"/>
        <v>0</v>
      </c>
      <c r="N15" s="163">
        <f t="shared" si="7"/>
        <v>0</v>
      </c>
      <c r="O15" s="163">
        <f t="shared" si="8"/>
        <v>0</v>
      </c>
      <c r="P15" s="163">
        <f t="shared" si="9"/>
        <v>0</v>
      </c>
      <c r="Q15" s="154" t="str">
        <f t="shared" si="3"/>
        <v/>
      </c>
      <c r="W15" s="80"/>
      <c r="X15" s="80"/>
      <c r="Y15" s="80"/>
      <c r="Z15" s="80"/>
      <c r="AA15" s="80"/>
    </row>
    <row r="16" spans="1:27" ht="15.6" x14ac:dyDescent="0.3">
      <c r="A16" s="121">
        <f t="shared" si="4"/>
        <v>7</v>
      </c>
      <c r="B16" s="187"/>
      <c r="C16" s="122" t="s">
        <v>111</v>
      </c>
      <c r="D16" s="15">
        <v>2</v>
      </c>
      <c r="E16" s="123">
        <v>2</v>
      </c>
      <c r="F16" s="156">
        <f t="shared" si="0"/>
        <v>0.5</v>
      </c>
      <c r="G16" s="161" t="s">
        <v>4</v>
      </c>
      <c r="H16" s="162" t="s">
        <v>92</v>
      </c>
      <c r="I16" s="162" t="s">
        <v>93</v>
      </c>
      <c r="J16" s="158" t="str">
        <f t="shared" si="1"/>
        <v xml:space="preserve">Työroolien ja prosessien selkeys auttaisi suorituskyvyn parantamisessa. </v>
      </c>
      <c r="K16" s="158" t="str">
        <f t="shared" si="2"/>
        <v xml:space="preserve"> </v>
      </c>
      <c r="L16" s="163">
        <f t="shared" si="5"/>
        <v>0</v>
      </c>
      <c r="M16" s="163">
        <f t="shared" si="6"/>
        <v>0</v>
      </c>
      <c r="N16" s="163">
        <f t="shared" si="7"/>
        <v>1</v>
      </c>
      <c r="O16" s="163">
        <f t="shared" si="8"/>
        <v>0</v>
      </c>
      <c r="P16" s="163">
        <f t="shared" si="9"/>
        <v>0</v>
      </c>
      <c r="Q16" s="154" t="str">
        <f t="shared" si="3"/>
        <v/>
      </c>
      <c r="W16" s="80"/>
      <c r="X16" s="80"/>
      <c r="Y16" s="80"/>
      <c r="Z16" s="80"/>
      <c r="AA16" s="80"/>
    </row>
    <row r="17" spans="1:27" ht="15.6" x14ac:dyDescent="0.3">
      <c r="A17" s="121">
        <f t="shared" si="4"/>
        <v>8</v>
      </c>
      <c r="B17" s="187"/>
      <c r="C17" s="122" t="s">
        <v>112</v>
      </c>
      <c r="D17" s="15">
        <v>3</v>
      </c>
      <c r="E17" s="123">
        <v>3</v>
      </c>
      <c r="F17" s="156">
        <f t="shared" si="0"/>
        <v>0.75</v>
      </c>
      <c r="G17" s="161" t="s">
        <v>3</v>
      </c>
      <c r="H17" s="164" t="s">
        <v>25</v>
      </c>
      <c r="I17" s="162" t="s">
        <v>26</v>
      </c>
      <c r="J17" s="158" t="str">
        <f t="shared" si="1"/>
        <v xml:space="preserve"> </v>
      </c>
      <c r="K17" s="158" t="str">
        <f t="shared" si="2"/>
        <v xml:space="preserve"> </v>
      </c>
      <c r="L17" s="163">
        <f t="shared" si="5"/>
        <v>0</v>
      </c>
      <c r="M17" s="163">
        <f t="shared" si="6"/>
        <v>0</v>
      </c>
      <c r="N17" s="163">
        <f t="shared" si="7"/>
        <v>0</v>
      </c>
      <c r="O17" s="163">
        <f t="shared" si="8"/>
        <v>1</v>
      </c>
      <c r="P17" s="163">
        <f t="shared" si="9"/>
        <v>0</v>
      </c>
      <c r="Q17" s="154" t="str">
        <f t="shared" si="3"/>
        <v xml:space="preserve">Työntekijöiden tehtäväkuvien ja palkkauksen sopiminen. </v>
      </c>
      <c r="W17" s="80"/>
      <c r="X17" s="80"/>
      <c r="Y17" s="80"/>
      <c r="Z17" s="80"/>
      <c r="AA17" s="80"/>
    </row>
    <row r="18" spans="1:27" ht="15.6" x14ac:dyDescent="0.3">
      <c r="A18" s="121">
        <f t="shared" si="4"/>
        <v>9</v>
      </c>
      <c r="B18" s="187"/>
      <c r="C18" s="122" t="s">
        <v>113</v>
      </c>
      <c r="D18" s="15">
        <v>1</v>
      </c>
      <c r="E18" s="123">
        <v>1</v>
      </c>
      <c r="F18" s="156">
        <f t="shared" si="0"/>
        <v>0.25</v>
      </c>
      <c r="G18" s="161" t="s">
        <v>3</v>
      </c>
      <c r="H18" s="162" t="s">
        <v>27</v>
      </c>
      <c r="I18" s="162" t="s">
        <v>28</v>
      </c>
      <c r="J18" s="158" t="str">
        <f t="shared" si="1"/>
        <v xml:space="preserve">Psykososiaalisen riskin hallinta toisi tärkeää tietoa henkilöstöriskejä aiheuttavista asioista. </v>
      </c>
      <c r="K18" s="158" t="str">
        <f t="shared" si="2"/>
        <v xml:space="preserve"> </v>
      </c>
      <c r="L18" s="163">
        <f t="shared" si="5"/>
        <v>0</v>
      </c>
      <c r="M18" s="163">
        <f t="shared" si="6"/>
        <v>1</v>
      </c>
      <c r="N18" s="163">
        <f t="shared" si="7"/>
        <v>0</v>
      </c>
      <c r="O18" s="163">
        <f t="shared" si="8"/>
        <v>0</v>
      </c>
      <c r="P18" s="163">
        <f t="shared" si="9"/>
        <v>0</v>
      </c>
      <c r="Q18" s="154" t="str">
        <f t="shared" si="3"/>
        <v/>
      </c>
      <c r="W18" s="80"/>
      <c r="X18" s="80"/>
      <c r="Y18" s="80"/>
      <c r="Z18" s="80"/>
      <c r="AA18" s="80"/>
    </row>
    <row r="19" spans="1:27" ht="15.6" x14ac:dyDescent="0.3">
      <c r="A19" s="121">
        <f t="shared" si="4"/>
        <v>10</v>
      </c>
      <c r="B19" s="188"/>
      <c r="C19" s="122" t="s">
        <v>114</v>
      </c>
      <c r="D19" s="15">
        <v>0</v>
      </c>
      <c r="E19" s="123">
        <v>0</v>
      </c>
      <c r="F19" s="156">
        <f t="shared" si="0"/>
        <v>0</v>
      </c>
      <c r="G19" s="161" t="s">
        <v>139</v>
      </c>
      <c r="H19" s="162" t="s">
        <v>94</v>
      </c>
      <c r="I19" s="162" t="s">
        <v>95</v>
      </c>
      <c r="J19" s="158" t="str">
        <f t="shared" si="1"/>
        <v xml:space="preserve">QWL kyselyllä saisit arvokasta tietoa henkilöstön kokemista kehittämistarpeista. </v>
      </c>
      <c r="K19" s="158" t="str">
        <f t="shared" si="2"/>
        <v xml:space="preserve"> </v>
      </c>
      <c r="L19" s="163">
        <f t="shared" si="5"/>
        <v>1</v>
      </c>
      <c r="M19" s="163">
        <f t="shared" si="6"/>
        <v>0</v>
      </c>
      <c r="N19" s="163">
        <f t="shared" si="7"/>
        <v>0</v>
      </c>
      <c r="O19" s="163">
        <f t="shared" si="8"/>
        <v>0</v>
      </c>
      <c r="P19" s="163">
        <f t="shared" si="9"/>
        <v>0</v>
      </c>
      <c r="Q19" s="154" t="str">
        <f t="shared" si="3"/>
        <v/>
      </c>
      <c r="W19" s="80"/>
      <c r="X19" s="80"/>
      <c r="Y19" s="80"/>
      <c r="Z19" s="80"/>
      <c r="AA19" s="80"/>
    </row>
    <row r="20" spans="1:27" ht="15.6" x14ac:dyDescent="0.3">
      <c r="A20" s="121">
        <f t="shared" si="4"/>
        <v>11</v>
      </c>
      <c r="B20" s="188"/>
      <c r="C20" s="122" t="s">
        <v>115</v>
      </c>
      <c r="D20" s="15">
        <v>0</v>
      </c>
      <c r="E20" s="123">
        <v>0</v>
      </c>
      <c r="F20" s="156">
        <f t="shared" si="0"/>
        <v>0</v>
      </c>
      <c r="G20" s="161" t="s">
        <v>5</v>
      </c>
      <c r="H20" s="162" t="s">
        <v>29</v>
      </c>
      <c r="I20" s="162" t="s">
        <v>30</v>
      </c>
      <c r="J20" s="158" t="str">
        <f t="shared" si="1"/>
        <v xml:space="preserve">Yhteinen ideointi ja kehittäminen olisi hyvä, sillä se edistäisi yhteishenkeä ja parantaisi suorituskykyä. </v>
      </c>
      <c r="K20" s="158" t="str">
        <f t="shared" si="2"/>
        <v xml:space="preserve"> </v>
      </c>
      <c r="L20" s="163">
        <f t="shared" si="5"/>
        <v>1</v>
      </c>
      <c r="M20" s="163">
        <f t="shared" si="6"/>
        <v>0</v>
      </c>
      <c r="N20" s="163">
        <f t="shared" si="7"/>
        <v>0</v>
      </c>
      <c r="O20" s="163">
        <f t="shared" si="8"/>
        <v>0</v>
      </c>
      <c r="P20" s="163">
        <f t="shared" si="9"/>
        <v>0</v>
      </c>
      <c r="Q20" s="154" t="str">
        <f t="shared" si="3"/>
        <v/>
      </c>
      <c r="W20" s="80"/>
      <c r="X20" s="80"/>
      <c r="Y20" s="80"/>
      <c r="Z20" s="80"/>
      <c r="AA20" s="80"/>
    </row>
    <row r="21" spans="1:27" ht="15.6" x14ac:dyDescent="0.3">
      <c r="A21" s="121">
        <f t="shared" si="4"/>
        <v>12</v>
      </c>
      <c r="B21" s="188"/>
      <c r="C21" s="122" t="s">
        <v>116</v>
      </c>
      <c r="D21" s="15">
        <v>2</v>
      </c>
      <c r="E21" s="123">
        <v>2</v>
      </c>
      <c r="F21" s="156">
        <f t="shared" si="0"/>
        <v>0.5</v>
      </c>
      <c r="G21" s="161" t="s">
        <v>4</v>
      </c>
      <c r="H21" s="162" t="s">
        <v>31</v>
      </c>
      <c r="I21" s="162" t="s">
        <v>32</v>
      </c>
      <c r="J21" s="158" t="str">
        <f t="shared" si="1"/>
        <v xml:space="preserve">Kannattaisi hyödyntää HR-tukipalvelua sopivissa tilanteissa, joissa apu tarpeen. Se helpottaisi esimiestyötä. </v>
      </c>
      <c r="K21" s="158" t="str">
        <f t="shared" si="2"/>
        <v xml:space="preserve"> </v>
      </c>
      <c r="L21" s="163">
        <f t="shared" si="5"/>
        <v>0</v>
      </c>
      <c r="M21" s="163">
        <f t="shared" si="6"/>
        <v>0</v>
      </c>
      <c r="N21" s="163">
        <f t="shared" si="7"/>
        <v>1</v>
      </c>
      <c r="O21" s="163">
        <f t="shared" si="8"/>
        <v>0</v>
      </c>
      <c r="P21" s="163">
        <f t="shared" si="9"/>
        <v>0</v>
      </c>
      <c r="Q21" s="154" t="str">
        <f t="shared" si="3"/>
        <v/>
      </c>
      <c r="W21" s="80"/>
      <c r="X21" s="80"/>
      <c r="Y21" s="80"/>
      <c r="Z21" s="80"/>
      <c r="AA21" s="80"/>
    </row>
    <row r="22" spans="1:27" ht="15.6" x14ac:dyDescent="0.3">
      <c r="A22" s="121">
        <f t="shared" si="4"/>
        <v>13</v>
      </c>
      <c r="B22" s="188"/>
      <c r="C22" s="122" t="s">
        <v>134</v>
      </c>
      <c r="D22" s="15">
        <v>2</v>
      </c>
      <c r="E22" s="123">
        <v>3</v>
      </c>
      <c r="F22" s="156">
        <f t="shared" si="0"/>
        <v>0.625</v>
      </c>
      <c r="G22" s="161" t="s">
        <v>5</v>
      </c>
      <c r="H22" s="162" t="s">
        <v>33</v>
      </c>
      <c r="I22" s="162" t="s">
        <v>34</v>
      </c>
      <c r="J22" s="158" t="str">
        <f t="shared" si="1"/>
        <v xml:space="preserve"> </v>
      </c>
      <c r="K22" s="158" t="str">
        <f t="shared" si="2"/>
        <v xml:space="preserve"> </v>
      </c>
      <c r="L22" s="163">
        <f t="shared" si="5"/>
        <v>0</v>
      </c>
      <c r="M22" s="163">
        <f t="shared" si="6"/>
        <v>0</v>
      </c>
      <c r="N22" s="163">
        <f t="shared" si="7"/>
        <v>0</v>
      </c>
      <c r="O22" s="163">
        <f t="shared" si="8"/>
        <v>1</v>
      </c>
      <c r="P22" s="163">
        <f t="shared" si="9"/>
        <v>0</v>
      </c>
      <c r="Q22" s="154" t="str">
        <f t="shared" si="3"/>
        <v xml:space="preserve">Esimiespajat, esimiesten keskinäinen vertaistuki (yhteiset palaverit, ideoinnit, keskustelut ym.). </v>
      </c>
      <c r="W22" s="80"/>
      <c r="X22" s="80"/>
      <c r="Y22" s="80"/>
      <c r="Z22" s="80"/>
      <c r="AA22" s="80"/>
    </row>
    <row r="23" spans="1:27" ht="15.6" x14ac:dyDescent="0.3">
      <c r="A23" s="121">
        <f t="shared" si="4"/>
        <v>14</v>
      </c>
      <c r="B23" s="188"/>
      <c r="C23" s="122" t="s">
        <v>117</v>
      </c>
      <c r="D23" s="15">
        <v>1</v>
      </c>
      <c r="E23" s="123">
        <v>2</v>
      </c>
      <c r="F23" s="156">
        <f t="shared" si="0"/>
        <v>0.375</v>
      </c>
      <c r="G23" s="161" t="s">
        <v>5</v>
      </c>
      <c r="H23" s="162" t="s">
        <v>77</v>
      </c>
      <c r="I23" s="162" t="s">
        <v>78</v>
      </c>
      <c r="J23" s="158" t="str">
        <f t="shared" si="1"/>
        <v xml:space="preserve">Työarjen kehittäminen olisi hyvä aktivoida, sillä parannetaan prosesseja ja työn sujuvuutta. </v>
      </c>
      <c r="K23" s="158" t="str">
        <f t="shared" si="2"/>
        <v xml:space="preserve"> </v>
      </c>
      <c r="L23" s="163">
        <f t="shared" si="5"/>
        <v>0</v>
      </c>
      <c r="M23" s="163">
        <f t="shared" si="6"/>
        <v>1</v>
      </c>
      <c r="N23" s="163">
        <f t="shared" si="7"/>
        <v>0</v>
      </c>
      <c r="O23" s="163">
        <f t="shared" si="8"/>
        <v>0</v>
      </c>
      <c r="P23" s="163">
        <f t="shared" si="9"/>
        <v>0</v>
      </c>
      <c r="Q23" s="154" t="str">
        <f t="shared" si="3"/>
        <v/>
      </c>
      <c r="W23" s="80"/>
      <c r="X23" s="80"/>
      <c r="Y23" s="80"/>
      <c r="Z23" s="80"/>
      <c r="AA23" s="80"/>
    </row>
    <row r="24" spans="1:27" ht="15.6" x14ac:dyDescent="0.3">
      <c r="A24" s="121">
        <f t="shared" si="4"/>
        <v>15</v>
      </c>
      <c r="B24" s="188"/>
      <c r="C24" s="122" t="s">
        <v>135</v>
      </c>
      <c r="D24" s="15">
        <v>2</v>
      </c>
      <c r="E24" s="123">
        <v>2</v>
      </c>
      <c r="F24" s="156">
        <f t="shared" si="0"/>
        <v>0.5</v>
      </c>
      <c r="G24" s="161" t="s">
        <v>5</v>
      </c>
      <c r="H24" s="162" t="s">
        <v>35</v>
      </c>
      <c r="I24" s="162" t="s">
        <v>36</v>
      </c>
      <c r="J24" s="158" t="str">
        <f t="shared" si="1"/>
        <v xml:space="preserve">Kannattaisi sopia työyhteisön tavoitteet. </v>
      </c>
      <c r="K24" s="158" t="str">
        <f t="shared" si="2"/>
        <v xml:space="preserve"> </v>
      </c>
      <c r="L24" s="163">
        <f t="shared" si="5"/>
        <v>0</v>
      </c>
      <c r="M24" s="163">
        <f t="shared" si="6"/>
        <v>0</v>
      </c>
      <c r="N24" s="163">
        <f t="shared" si="7"/>
        <v>1</v>
      </c>
      <c r="O24" s="163">
        <f t="shared" si="8"/>
        <v>0</v>
      </c>
      <c r="P24" s="163">
        <f t="shared" si="9"/>
        <v>0</v>
      </c>
      <c r="Q24" s="154" t="str">
        <f t="shared" si="3"/>
        <v/>
      </c>
      <c r="W24" s="80"/>
      <c r="X24" s="80"/>
      <c r="Y24" s="80"/>
      <c r="Z24" s="80"/>
      <c r="AA24" s="80"/>
    </row>
    <row r="25" spans="1:27" ht="15.6" x14ac:dyDescent="0.3">
      <c r="A25" s="121">
        <f t="shared" si="4"/>
        <v>16</v>
      </c>
      <c r="B25" s="189"/>
      <c r="C25" s="122" t="s">
        <v>118</v>
      </c>
      <c r="D25" s="15">
        <v>1</v>
      </c>
      <c r="E25" s="123">
        <v>1</v>
      </c>
      <c r="F25" s="156">
        <f t="shared" si="0"/>
        <v>0.25</v>
      </c>
      <c r="G25" s="161" t="s">
        <v>4</v>
      </c>
      <c r="H25" s="162" t="s">
        <v>96</v>
      </c>
      <c r="I25" s="162" t="s">
        <v>97</v>
      </c>
      <c r="J25" s="158" t="str">
        <f t="shared" si="1"/>
        <v xml:space="preserve">Laadunarviointia kannattaa hyödyntää oman toiminnan kehittämisessä. </v>
      </c>
      <c r="K25" s="158" t="str">
        <f t="shared" si="2"/>
        <v xml:space="preserve"> </v>
      </c>
      <c r="L25" s="163">
        <f t="shared" si="5"/>
        <v>0</v>
      </c>
      <c r="M25" s="163">
        <f t="shared" si="6"/>
        <v>1</v>
      </c>
      <c r="N25" s="163">
        <f t="shared" si="7"/>
        <v>0</v>
      </c>
      <c r="O25" s="163">
        <f t="shared" si="8"/>
        <v>0</v>
      </c>
      <c r="P25" s="163">
        <f t="shared" si="9"/>
        <v>0</v>
      </c>
      <c r="Q25" s="154" t="str">
        <f t="shared" si="3"/>
        <v/>
      </c>
      <c r="W25" s="80"/>
      <c r="X25" s="80"/>
      <c r="Y25" s="80"/>
      <c r="Z25" s="80"/>
      <c r="AA25" s="80"/>
    </row>
    <row r="26" spans="1:27" ht="15.6" x14ac:dyDescent="0.3">
      <c r="A26" s="121">
        <f t="shared" si="4"/>
        <v>17</v>
      </c>
      <c r="B26" s="189"/>
      <c r="C26" s="122" t="s">
        <v>119</v>
      </c>
      <c r="D26" s="15">
        <v>1</v>
      </c>
      <c r="E26" s="123">
        <v>1</v>
      </c>
      <c r="F26" s="156">
        <f t="shared" si="0"/>
        <v>0.25</v>
      </c>
      <c r="G26" s="161" t="s">
        <v>4</v>
      </c>
      <c r="H26" s="162" t="s">
        <v>37</v>
      </c>
      <c r="I26" s="162" t="s">
        <v>38</v>
      </c>
      <c r="J26" s="158" t="str">
        <f t="shared" si="1"/>
        <v xml:space="preserve">Koulutussuunnitelma kannattaa tehdä, sillä se selkeyttää osaamisen parantamista tavoitteiden mukaan. </v>
      </c>
      <c r="K26" s="158" t="str">
        <f t="shared" si="2"/>
        <v xml:space="preserve"> </v>
      </c>
      <c r="L26" s="163">
        <f t="shared" si="5"/>
        <v>0</v>
      </c>
      <c r="M26" s="163">
        <f t="shared" si="6"/>
        <v>1</v>
      </c>
      <c r="N26" s="163">
        <f t="shared" si="7"/>
        <v>0</v>
      </c>
      <c r="O26" s="163">
        <f t="shared" si="8"/>
        <v>0</v>
      </c>
      <c r="P26" s="163">
        <f t="shared" si="9"/>
        <v>0</v>
      </c>
      <c r="Q26" s="154" t="str">
        <f t="shared" si="3"/>
        <v/>
      </c>
      <c r="W26" s="80"/>
      <c r="X26" s="80"/>
      <c r="Y26" s="80"/>
      <c r="Z26" s="80"/>
      <c r="AA26" s="80"/>
    </row>
    <row r="27" spans="1:27" ht="15.6" x14ac:dyDescent="0.3">
      <c r="A27" s="121">
        <f t="shared" si="4"/>
        <v>18</v>
      </c>
      <c r="B27" s="189"/>
      <c r="C27" s="122" t="s">
        <v>120</v>
      </c>
      <c r="D27" s="15">
        <v>3</v>
      </c>
      <c r="E27" s="123">
        <v>3</v>
      </c>
      <c r="F27" s="156">
        <f t="shared" si="0"/>
        <v>0.75</v>
      </c>
      <c r="G27" s="161" t="s">
        <v>4</v>
      </c>
      <c r="H27" s="162" t="s">
        <v>39</v>
      </c>
      <c r="I27" s="162" t="s">
        <v>40</v>
      </c>
      <c r="J27" s="158" t="str">
        <f t="shared" si="1"/>
        <v xml:space="preserve"> </v>
      </c>
      <c r="K27" s="158" t="str">
        <f t="shared" si="2"/>
        <v xml:space="preserve"> </v>
      </c>
      <c r="L27" s="163">
        <f t="shared" si="5"/>
        <v>0</v>
      </c>
      <c r="M27" s="163">
        <f t="shared" si="6"/>
        <v>0</v>
      </c>
      <c r="N27" s="163">
        <f t="shared" si="7"/>
        <v>0</v>
      </c>
      <c r="O27" s="163">
        <f t="shared" si="8"/>
        <v>1</v>
      </c>
      <c r="P27" s="163">
        <f t="shared" si="9"/>
        <v>0</v>
      </c>
      <c r="Q27" s="154" t="str">
        <f t="shared" si="3"/>
        <v xml:space="preserve">Yksilökoulutusten mahdollistaminen. </v>
      </c>
      <c r="W27" s="80"/>
      <c r="X27" s="80"/>
      <c r="Y27" s="80"/>
      <c r="Z27" s="80"/>
      <c r="AA27" s="80"/>
    </row>
    <row r="28" spans="1:27" ht="15.6" x14ac:dyDescent="0.3">
      <c r="A28" s="121">
        <f t="shared" si="4"/>
        <v>19</v>
      </c>
      <c r="B28" s="189"/>
      <c r="C28" s="122" t="s">
        <v>121</v>
      </c>
      <c r="D28" s="15">
        <v>2</v>
      </c>
      <c r="E28" s="123">
        <v>2</v>
      </c>
      <c r="F28" s="156">
        <f t="shared" si="0"/>
        <v>0.5</v>
      </c>
      <c r="G28" s="161" t="s">
        <v>4</v>
      </c>
      <c r="H28" s="162" t="s">
        <v>41</v>
      </c>
      <c r="I28" s="162" t="s">
        <v>42</v>
      </c>
      <c r="J28" s="158" t="str">
        <f t="shared" si="1"/>
        <v xml:space="preserve">Työnopastusta kannattaa hyödyntää enemmän sekä sisäisessä urakierrossa että uusien opastuksessa. </v>
      </c>
      <c r="K28" s="158" t="str">
        <f t="shared" si="2"/>
        <v xml:space="preserve"> </v>
      </c>
      <c r="L28" s="163">
        <f t="shared" si="5"/>
        <v>0</v>
      </c>
      <c r="M28" s="163">
        <f t="shared" si="6"/>
        <v>0</v>
      </c>
      <c r="N28" s="163">
        <f t="shared" si="7"/>
        <v>1</v>
      </c>
      <c r="O28" s="163">
        <f t="shared" si="8"/>
        <v>0</v>
      </c>
      <c r="P28" s="163">
        <f t="shared" si="9"/>
        <v>0</v>
      </c>
      <c r="Q28" s="154" t="str">
        <f t="shared" si="3"/>
        <v/>
      </c>
      <c r="W28" s="80"/>
      <c r="X28" s="80"/>
      <c r="Y28" s="80"/>
      <c r="Z28" s="80"/>
      <c r="AA28" s="80"/>
    </row>
    <row r="29" spans="1:27" ht="15.6" x14ac:dyDescent="0.3">
      <c r="A29" s="121">
        <f t="shared" si="4"/>
        <v>20</v>
      </c>
      <c r="B29" s="189"/>
      <c r="C29" s="122" t="s">
        <v>122</v>
      </c>
      <c r="D29" s="15">
        <v>1</v>
      </c>
      <c r="E29" s="123">
        <v>1</v>
      </c>
      <c r="F29" s="156">
        <f t="shared" si="0"/>
        <v>0.25</v>
      </c>
      <c r="G29" s="161" t="s">
        <v>4</v>
      </c>
      <c r="H29" s="162" t="s">
        <v>43</v>
      </c>
      <c r="I29" s="162" t="s">
        <v>44</v>
      </c>
      <c r="J29" s="158" t="str">
        <f t="shared" si="1"/>
        <v xml:space="preserve">Ryhmäkoulutuksia kannattaa hyödyntää, sillä ne parantavat yhteishenkeä ja osaamista. </v>
      </c>
      <c r="K29" s="158" t="str">
        <f t="shared" si="2"/>
        <v xml:space="preserve"> </v>
      </c>
      <c r="L29" s="163">
        <f t="shared" si="5"/>
        <v>0</v>
      </c>
      <c r="M29" s="163">
        <f t="shared" si="6"/>
        <v>1</v>
      </c>
      <c r="N29" s="163">
        <f t="shared" si="7"/>
        <v>0</v>
      </c>
      <c r="O29" s="163">
        <f t="shared" si="8"/>
        <v>0</v>
      </c>
      <c r="P29" s="163">
        <f t="shared" si="9"/>
        <v>0</v>
      </c>
      <c r="Q29" s="154" t="str">
        <f t="shared" si="3"/>
        <v/>
      </c>
      <c r="W29" s="80"/>
      <c r="X29" s="80"/>
      <c r="Y29" s="80"/>
      <c r="Z29" s="80"/>
      <c r="AA29" s="80"/>
    </row>
    <row r="30" spans="1:27" ht="15.6" x14ac:dyDescent="0.3">
      <c r="A30" s="121">
        <f t="shared" si="4"/>
        <v>21</v>
      </c>
      <c r="B30" s="189"/>
      <c r="C30" s="122" t="s">
        <v>123</v>
      </c>
      <c r="D30" s="15">
        <v>2</v>
      </c>
      <c r="E30" s="123">
        <v>2</v>
      </c>
      <c r="F30" s="156">
        <f t="shared" si="0"/>
        <v>0.5</v>
      </c>
      <c r="G30" s="161" t="s">
        <v>4</v>
      </c>
      <c r="H30" s="162" t="s">
        <v>45</v>
      </c>
      <c r="I30" s="162" t="s">
        <v>46</v>
      </c>
      <c r="J30" s="158" t="str">
        <f t="shared" si="1"/>
        <v xml:space="preserve">Esimiehen kannattaa huolehtia myös omasta esimiesroolin osaamisista. </v>
      </c>
      <c r="K30" s="158" t="str">
        <f t="shared" si="2"/>
        <v xml:space="preserve"> </v>
      </c>
      <c r="L30" s="163">
        <f t="shared" si="5"/>
        <v>0</v>
      </c>
      <c r="M30" s="163">
        <f t="shared" si="6"/>
        <v>0</v>
      </c>
      <c r="N30" s="163">
        <f t="shared" si="7"/>
        <v>1</v>
      </c>
      <c r="O30" s="163">
        <f t="shared" si="8"/>
        <v>0</v>
      </c>
      <c r="P30" s="163">
        <f t="shared" si="9"/>
        <v>0</v>
      </c>
      <c r="Q30" s="154" t="str">
        <f t="shared" si="3"/>
        <v/>
      </c>
      <c r="W30" s="80"/>
      <c r="X30" s="80"/>
      <c r="Y30" s="80"/>
      <c r="Z30" s="80"/>
      <c r="AA30" s="80"/>
    </row>
    <row r="31" spans="1:27" ht="15.6" x14ac:dyDescent="0.3">
      <c r="A31" s="121">
        <f t="shared" si="4"/>
        <v>22</v>
      </c>
      <c r="B31" s="189"/>
      <c r="C31" s="122" t="s">
        <v>124</v>
      </c>
      <c r="D31" s="15">
        <v>3</v>
      </c>
      <c r="E31" s="123">
        <v>3</v>
      </c>
      <c r="F31" s="156">
        <f t="shared" si="0"/>
        <v>0.75</v>
      </c>
      <c r="G31" s="161" t="s">
        <v>4</v>
      </c>
      <c r="H31" s="162" t="s">
        <v>79</v>
      </c>
      <c r="I31" s="162" t="s">
        <v>80</v>
      </c>
      <c r="J31" s="158" t="str">
        <f t="shared" si="1"/>
        <v xml:space="preserve"> </v>
      </c>
      <c r="K31" s="158" t="str">
        <f t="shared" si="2"/>
        <v xml:space="preserve"> </v>
      </c>
      <c r="L31" s="163">
        <f t="shared" si="5"/>
        <v>0</v>
      </c>
      <c r="M31" s="163">
        <f t="shared" si="6"/>
        <v>0</v>
      </c>
      <c r="N31" s="163">
        <f t="shared" si="7"/>
        <v>0</v>
      </c>
      <c r="O31" s="163">
        <f t="shared" si="8"/>
        <v>1</v>
      </c>
      <c r="P31" s="163">
        <f t="shared" si="9"/>
        <v>0</v>
      </c>
      <c r="Q31" s="154" t="str">
        <f t="shared" si="3"/>
        <v xml:space="preserve">Tietohallinnon asiantuntijatuen hyödyntäminen. </v>
      </c>
      <c r="W31" s="80"/>
      <c r="X31" s="80"/>
      <c r="Y31" s="80"/>
      <c r="Z31" s="80"/>
      <c r="AA31" s="80"/>
    </row>
    <row r="32" spans="1:27" ht="15.6" x14ac:dyDescent="0.3">
      <c r="A32" s="121">
        <f t="shared" si="4"/>
        <v>23</v>
      </c>
      <c r="B32" s="190"/>
      <c r="C32" s="122" t="s">
        <v>125</v>
      </c>
      <c r="D32" s="15">
        <v>2</v>
      </c>
      <c r="E32" s="123">
        <v>2</v>
      </c>
      <c r="F32" s="156">
        <f t="shared" si="0"/>
        <v>0.5</v>
      </c>
      <c r="G32" s="161" t="s">
        <v>5</v>
      </c>
      <c r="H32" s="162" t="s">
        <v>47</v>
      </c>
      <c r="I32" s="162" t="s">
        <v>48</v>
      </c>
      <c r="J32" s="158" t="str">
        <f t="shared" si="1"/>
        <v xml:space="preserve">Yhteisöllistä palkitsemista kannattaa aktivoida ja muistaa, että aineetton palkitseminen on tärkeää eli kiitos ja positiivinen kannustus. </v>
      </c>
      <c r="K32" s="158" t="str">
        <f t="shared" si="2"/>
        <v xml:space="preserve"> </v>
      </c>
      <c r="L32" s="163">
        <f t="shared" si="5"/>
        <v>0</v>
      </c>
      <c r="M32" s="163">
        <f t="shared" si="6"/>
        <v>0</v>
      </c>
      <c r="N32" s="163">
        <f t="shared" si="7"/>
        <v>1</v>
      </c>
      <c r="O32" s="163">
        <f t="shared" si="8"/>
        <v>0</v>
      </c>
      <c r="P32" s="163">
        <f t="shared" si="9"/>
        <v>0</v>
      </c>
      <c r="Q32" s="154" t="str">
        <f t="shared" si="3"/>
        <v/>
      </c>
      <c r="W32" s="80"/>
      <c r="X32" s="80"/>
      <c r="Y32" s="80"/>
      <c r="Z32" s="80"/>
      <c r="AA32" s="80"/>
    </row>
    <row r="33" spans="1:27" ht="15.6" x14ac:dyDescent="0.3">
      <c r="A33" s="121">
        <f t="shared" si="4"/>
        <v>24</v>
      </c>
      <c r="B33" s="190"/>
      <c r="C33" s="122" t="s">
        <v>126</v>
      </c>
      <c r="D33" s="15">
        <v>2</v>
      </c>
      <c r="E33" s="123">
        <v>2</v>
      </c>
      <c r="F33" s="156">
        <f t="shared" si="0"/>
        <v>0.5</v>
      </c>
      <c r="G33" s="161" t="s">
        <v>5</v>
      </c>
      <c r="H33" s="162" t="s">
        <v>49</v>
      </c>
      <c r="I33" s="162" t="s">
        <v>50</v>
      </c>
      <c r="J33" s="158" t="str">
        <f t="shared" si="1"/>
        <v xml:space="preserve">Yksilöt kaipaavat enemmän esimiehen kannustusta ja tunnustusta hyvästä työstä. </v>
      </c>
      <c r="K33" s="158" t="str">
        <f t="shared" si="2"/>
        <v xml:space="preserve"> </v>
      </c>
      <c r="L33" s="163">
        <f t="shared" si="5"/>
        <v>0</v>
      </c>
      <c r="M33" s="163">
        <f t="shared" si="6"/>
        <v>0</v>
      </c>
      <c r="N33" s="163">
        <f t="shared" si="7"/>
        <v>1</v>
      </c>
      <c r="O33" s="163">
        <f t="shared" si="8"/>
        <v>0</v>
      </c>
      <c r="P33" s="163">
        <f t="shared" si="9"/>
        <v>0</v>
      </c>
      <c r="Q33" s="154" t="str">
        <f t="shared" si="3"/>
        <v/>
      </c>
      <c r="W33" s="80"/>
      <c r="X33" s="80"/>
      <c r="Y33" s="80"/>
      <c r="Z33" s="80"/>
      <c r="AA33" s="80"/>
    </row>
    <row r="34" spans="1:27" ht="15.6" x14ac:dyDescent="0.3">
      <c r="A34" s="121">
        <f t="shared" si="4"/>
        <v>25</v>
      </c>
      <c r="B34" s="191"/>
      <c r="C34" s="122" t="s">
        <v>127</v>
      </c>
      <c r="D34" s="15">
        <v>2</v>
      </c>
      <c r="E34" s="123">
        <v>3</v>
      </c>
      <c r="F34" s="156">
        <f t="shared" si="0"/>
        <v>0.625</v>
      </c>
      <c r="G34" s="161" t="s">
        <v>4</v>
      </c>
      <c r="H34" s="162" t="s">
        <v>51</v>
      </c>
      <c r="I34" s="162" t="s">
        <v>52</v>
      </c>
      <c r="J34" s="158" t="str">
        <f t="shared" si="1"/>
        <v xml:space="preserve"> </v>
      </c>
      <c r="K34" s="158" t="str">
        <f t="shared" si="2"/>
        <v xml:space="preserve"> </v>
      </c>
      <c r="L34" s="163">
        <f t="shared" si="5"/>
        <v>0</v>
      </c>
      <c r="M34" s="163">
        <f t="shared" si="6"/>
        <v>0</v>
      </c>
      <c r="N34" s="163">
        <f t="shared" si="7"/>
        <v>0</v>
      </c>
      <c r="O34" s="163">
        <f t="shared" si="8"/>
        <v>1</v>
      </c>
      <c r="P34" s="163">
        <f t="shared" si="9"/>
        <v>0</v>
      </c>
      <c r="Q34" s="154" t="str">
        <f t="shared" si="3"/>
        <v xml:space="preserve">Sisäinen viestintä ajankohtaisista asioista. </v>
      </c>
      <c r="W34" s="80"/>
      <c r="X34" s="80"/>
      <c r="Y34" s="80"/>
      <c r="Z34" s="80"/>
      <c r="AA34" s="80"/>
    </row>
    <row r="35" spans="1:27" ht="15.6" x14ac:dyDescent="0.3">
      <c r="A35" s="121">
        <f t="shared" si="4"/>
        <v>26</v>
      </c>
      <c r="B35" s="191"/>
      <c r="C35" s="122" t="s">
        <v>136</v>
      </c>
      <c r="D35" s="15">
        <v>2</v>
      </c>
      <c r="E35" s="123">
        <v>2</v>
      </c>
      <c r="F35" s="156">
        <f t="shared" si="0"/>
        <v>0.5</v>
      </c>
      <c r="G35" s="161" t="s">
        <v>3</v>
      </c>
      <c r="H35" s="162" t="s">
        <v>81</v>
      </c>
      <c r="I35" s="162" t="s">
        <v>82</v>
      </c>
      <c r="J35" s="158" t="str">
        <f t="shared" si="1"/>
        <v xml:space="preserve">Työn vaarojen arviointi olisi hyvä keino käsitellä turvallisuuteen liittyviä tärkeitä asioita. </v>
      </c>
      <c r="K35" s="158" t="str">
        <f t="shared" si="2"/>
        <v xml:space="preserve"> </v>
      </c>
      <c r="L35" s="163">
        <f t="shared" si="5"/>
        <v>0</v>
      </c>
      <c r="M35" s="163">
        <f t="shared" si="6"/>
        <v>0</v>
      </c>
      <c r="N35" s="163">
        <f t="shared" si="7"/>
        <v>1</v>
      </c>
      <c r="O35" s="163">
        <f t="shared" si="8"/>
        <v>0</v>
      </c>
      <c r="P35" s="163">
        <f t="shared" si="9"/>
        <v>0</v>
      </c>
      <c r="Q35" s="154" t="str">
        <f t="shared" si="3"/>
        <v/>
      </c>
      <c r="W35" s="80"/>
      <c r="X35" s="80"/>
      <c r="Y35" s="80"/>
      <c r="Z35" s="80"/>
      <c r="AA35" s="80"/>
    </row>
    <row r="36" spans="1:27" ht="15.6" x14ac:dyDescent="0.3">
      <c r="A36" s="121">
        <f t="shared" si="4"/>
        <v>27</v>
      </c>
      <c r="B36" s="191"/>
      <c r="C36" s="122" t="s">
        <v>128</v>
      </c>
      <c r="D36" s="15">
        <v>1</v>
      </c>
      <c r="E36" s="123">
        <v>2</v>
      </c>
      <c r="F36" s="156">
        <f t="shared" si="0"/>
        <v>0.375</v>
      </c>
      <c r="G36" s="161" t="s">
        <v>3</v>
      </c>
      <c r="H36" s="162" t="s">
        <v>83</v>
      </c>
      <c r="I36" s="162" t="s">
        <v>84</v>
      </c>
      <c r="J36" s="158" t="str">
        <f t="shared" si="1"/>
        <v xml:space="preserve">Kannattaa tehdä riskien arviointia, sillä niillä vältetään vakavampia ongelmia. </v>
      </c>
      <c r="K36" s="158" t="str">
        <f t="shared" si="2"/>
        <v xml:space="preserve"> </v>
      </c>
      <c r="L36" s="163">
        <f t="shared" si="5"/>
        <v>0</v>
      </c>
      <c r="M36" s="163">
        <f t="shared" si="6"/>
        <v>1</v>
      </c>
      <c r="N36" s="163">
        <f t="shared" si="7"/>
        <v>0</v>
      </c>
      <c r="O36" s="163">
        <f t="shared" si="8"/>
        <v>0</v>
      </c>
      <c r="P36" s="163">
        <f t="shared" si="9"/>
        <v>0</v>
      </c>
      <c r="Q36" s="154" t="str">
        <f t="shared" si="3"/>
        <v/>
      </c>
      <c r="W36" s="80"/>
      <c r="X36" s="80"/>
      <c r="Y36" s="80"/>
      <c r="Z36" s="80"/>
      <c r="AA36" s="80"/>
    </row>
    <row r="37" spans="1:27" ht="15.6" x14ac:dyDescent="0.3">
      <c r="A37" s="121">
        <f t="shared" si="4"/>
        <v>28</v>
      </c>
      <c r="B37" s="191"/>
      <c r="C37" s="122" t="s">
        <v>129</v>
      </c>
      <c r="D37" s="15">
        <v>2</v>
      </c>
      <c r="E37" s="123">
        <v>3</v>
      </c>
      <c r="F37" s="156">
        <f t="shared" si="0"/>
        <v>0.625</v>
      </c>
      <c r="G37" s="161" t="s">
        <v>3</v>
      </c>
      <c r="H37" s="162" t="s">
        <v>53</v>
      </c>
      <c r="I37" s="162" t="s">
        <v>54</v>
      </c>
      <c r="J37" s="158" t="str">
        <f t="shared" si="1"/>
        <v xml:space="preserve"> </v>
      </c>
      <c r="K37" s="158" t="str">
        <f t="shared" si="2"/>
        <v xml:space="preserve"> </v>
      </c>
      <c r="L37" s="163">
        <f t="shared" si="5"/>
        <v>0</v>
      </c>
      <c r="M37" s="163">
        <f t="shared" si="6"/>
        <v>0</v>
      </c>
      <c r="N37" s="163">
        <f t="shared" si="7"/>
        <v>0</v>
      </c>
      <c r="O37" s="163">
        <f t="shared" si="8"/>
        <v>1</v>
      </c>
      <c r="P37" s="163">
        <f t="shared" si="9"/>
        <v>0</v>
      </c>
      <c r="Q37" s="154" t="str">
        <f t="shared" si="3"/>
        <v xml:space="preserve">Työyhteisön epäkohtien puheeksi ottaminen rakentavasti. </v>
      </c>
      <c r="W37" s="80"/>
      <c r="X37" s="80"/>
      <c r="Y37" s="80"/>
      <c r="Z37" s="80"/>
      <c r="AA37" s="80"/>
    </row>
    <row r="38" spans="1:27" ht="15.6" x14ac:dyDescent="0.3">
      <c r="A38" s="121">
        <f t="shared" si="4"/>
        <v>29</v>
      </c>
      <c r="B38" s="191"/>
      <c r="C38" s="122" t="s">
        <v>130</v>
      </c>
      <c r="D38" s="15">
        <v>2</v>
      </c>
      <c r="E38" s="123">
        <v>2</v>
      </c>
      <c r="F38" s="156">
        <f t="shared" si="0"/>
        <v>0.5</v>
      </c>
      <c r="G38" s="161" t="s">
        <v>3</v>
      </c>
      <c r="H38" s="162" t="s">
        <v>55</v>
      </c>
      <c r="I38" s="162" t="s">
        <v>56</v>
      </c>
      <c r="J38" s="158" t="str">
        <f t="shared" si="1"/>
        <v xml:space="preserve">Työterveyshuollon asiantuntemusta kannattaa opetella hyödyntämään enemmän. </v>
      </c>
      <c r="K38" s="158" t="str">
        <f t="shared" si="2"/>
        <v xml:space="preserve"> </v>
      </c>
      <c r="L38" s="163">
        <f t="shared" si="5"/>
        <v>0</v>
      </c>
      <c r="M38" s="163">
        <f t="shared" si="6"/>
        <v>0</v>
      </c>
      <c r="N38" s="163">
        <f t="shared" si="7"/>
        <v>1</v>
      </c>
      <c r="O38" s="163">
        <f t="shared" si="8"/>
        <v>0</v>
      </c>
      <c r="P38" s="163">
        <f t="shared" si="9"/>
        <v>0</v>
      </c>
      <c r="Q38" s="154" t="str">
        <f t="shared" si="3"/>
        <v/>
      </c>
      <c r="W38" s="80"/>
      <c r="X38" s="80"/>
      <c r="Y38" s="80"/>
      <c r="Z38" s="80"/>
      <c r="AA38" s="80"/>
    </row>
    <row r="39" spans="1:27" ht="15.6" x14ac:dyDescent="0.3">
      <c r="A39" s="121">
        <f t="shared" si="4"/>
        <v>30</v>
      </c>
      <c r="B39" s="191"/>
      <c r="C39" s="122" t="s">
        <v>131</v>
      </c>
      <c r="D39" s="15">
        <v>3</v>
      </c>
      <c r="E39" s="123">
        <v>3</v>
      </c>
      <c r="F39" s="156">
        <f t="shared" si="0"/>
        <v>0.75</v>
      </c>
      <c r="G39" s="161" t="s">
        <v>4</v>
      </c>
      <c r="H39" s="162" t="s">
        <v>57</v>
      </c>
      <c r="I39" s="162" t="s">
        <v>58</v>
      </c>
      <c r="J39" s="158" t="str">
        <f t="shared" si="1"/>
        <v xml:space="preserve"> </v>
      </c>
      <c r="K39" s="158" t="str">
        <f t="shared" si="2"/>
        <v xml:space="preserve"> </v>
      </c>
      <c r="L39" s="163">
        <f t="shared" si="5"/>
        <v>0</v>
      </c>
      <c r="M39" s="163">
        <f t="shared" si="6"/>
        <v>0</v>
      </c>
      <c r="N39" s="163">
        <f t="shared" si="7"/>
        <v>0</v>
      </c>
      <c r="O39" s="163">
        <f t="shared" si="8"/>
        <v>1</v>
      </c>
      <c r="P39" s="163">
        <f t="shared" si="9"/>
        <v>0</v>
      </c>
      <c r="Q39" s="154" t="str">
        <f t="shared" si="3"/>
        <v xml:space="preserve">Virkistyspäivät. </v>
      </c>
      <c r="W39" s="80"/>
      <c r="X39" s="80"/>
      <c r="Y39" s="80"/>
      <c r="Z39" s="80"/>
      <c r="AA39" s="80"/>
    </row>
    <row r="40" spans="1:27" ht="15.6" x14ac:dyDescent="0.3">
      <c r="A40" s="121">
        <f t="shared" si="4"/>
        <v>31</v>
      </c>
      <c r="B40" s="191"/>
      <c r="C40" s="122" t="s">
        <v>132</v>
      </c>
      <c r="D40" s="15">
        <v>2</v>
      </c>
      <c r="E40" s="123">
        <v>2</v>
      </c>
      <c r="F40" s="156">
        <f t="shared" si="0"/>
        <v>0.5</v>
      </c>
      <c r="G40" s="161" t="s">
        <v>5</v>
      </c>
      <c r="H40" s="162" t="s">
        <v>59</v>
      </c>
      <c r="I40" s="162" t="s">
        <v>60</v>
      </c>
      <c r="J40" s="158" t="str">
        <f t="shared" si="1"/>
        <v xml:space="preserve">Asiakaspalautteita kannattaa hyödyntää enemmän kehittämisessä. </v>
      </c>
      <c r="K40" s="158" t="str">
        <f t="shared" si="2"/>
        <v xml:space="preserve"> </v>
      </c>
      <c r="L40" s="163">
        <f t="shared" si="5"/>
        <v>0</v>
      </c>
      <c r="M40" s="163">
        <f t="shared" si="6"/>
        <v>0</v>
      </c>
      <c r="N40" s="163">
        <f t="shared" si="7"/>
        <v>1</v>
      </c>
      <c r="O40" s="163">
        <f t="shared" si="8"/>
        <v>0</v>
      </c>
      <c r="P40" s="163">
        <f>IF(AND(F40&gt;80%,F40&lt;100.01%)=FALSE,0,1)</f>
        <v>0</v>
      </c>
      <c r="Q40" s="154" t="str">
        <f t="shared" si="3"/>
        <v/>
      </c>
      <c r="W40" s="80"/>
      <c r="X40" s="80"/>
      <c r="Y40" s="80"/>
      <c r="Z40" s="80"/>
      <c r="AA40" s="80"/>
    </row>
    <row r="41" spans="1:27" ht="15.6" x14ac:dyDescent="0.3">
      <c r="A41" s="121">
        <f t="shared" si="4"/>
        <v>32</v>
      </c>
      <c r="B41" s="191"/>
      <c r="C41" s="122" t="s">
        <v>133</v>
      </c>
      <c r="D41" s="15">
        <v>3</v>
      </c>
      <c r="E41" s="123">
        <v>3</v>
      </c>
      <c r="F41" s="156">
        <f t="shared" si="0"/>
        <v>0.75</v>
      </c>
      <c r="G41" s="161" t="s">
        <v>4</v>
      </c>
      <c r="H41" s="162" t="s">
        <v>85</v>
      </c>
      <c r="I41" s="162" t="s">
        <v>86</v>
      </c>
      <c r="J41" s="158" t="str">
        <f t="shared" si="1"/>
        <v xml:space="preserve"> </v>
      </c>
      <c r="K41" s="158" t="str">
        <f t="shared" si="2"/>
        <v xml:space="preserve"> </v>
      </c>
      <c r="L41" s="163">
        <f t="shared" si="5"/>
        <v>0</v>
      </c>
      <c r="M41" s="163">
        <f t="shared" si="6"/>
        <v>0</v>
      </c>
      <c r="N41" s="163">
        <f t="shared" si="7"/>
        <v>0</v>
      </c>
      <c r="O41" s="163">
        <f t="shared" si="8"/>
        <v>1</v>
      </c>
      <c r="P41" s="163">
        <f t="shared" si="9"/>
        <v>0</v>
      </c>
      <c r="Q41" s="154" t="str">
        <f t="shared" si="3"/>
        <v xml:space="preserve">Yhteishengen ylläpitäminen (esim. yhteiset kahvihetket). </v>
      </c>
      <c r="W41" s="80"/>
      <c r="X41" s="80"/>
      <c r="Y41" s="80"/>
      <c r="Z41" s="80"/>
      <c r="AA41" s="80"/>
    </row>
    <row r="42" spans="1:27" s="4" customFormat="1" ht="15.6" hidden="1" x14ac:dyDescent="0.3">
      <c r="A42" s="124"/>
      <c r="B42" s="192" t="s">
        <v>61</v>
      </c>
      <c r="C42" s="125"/>
      <c r="D42" s="126">
        <f>AVERAGE(D10:D41)</f>
        <v>1.8125</v>
      </c>
      <c r="E42" s="127">
        <f>AVERAGE(E10:E41)</f>
        <v>2.0625</v>
      </c>
      <c r="F42" s="165">
        <f>AVERAGE(F10:F41)</f>
        <v>0.484375</v>
      </c>
      <c r="G42" s="154"/>
      <c r="H42" s="154"/>
      <c r="I42" s="154"/>
      <c r="J42" s="154"/>
      <c r="K42" s="154"/>
      <c r="L42" s="166"/>
      <c r="M42" s="166"/>
      <c r="N42" s="166"/>
      <c r="O42" s="167"/>
      <c r="P42" s="168"/>
      <c r="Q42" s="154"/>
      <c r="R42" s="154"/>
      <c r="S42" s="154"/>
      <c r="T42" s="154"/>
      <c r="U42" s="102"/>
      <c r="V42" s="102"/>
      <c r="W42" s="78"/>
      <c r="X42" s="78"/>
      <c r="Y42" s="78"/>
      <c r="Z42" s="78"/>
      <c r="AA42" s="78"/>
    </row>
    <row r="43" spans="1:27" s="4" customFormat="1" ht="15.6" hidden="1" x14ac:dyDescent="0.3">
      <c r="A43" s="128"/>
      <c r="B43" s="128"/>
      <c r="C43" s="125" t="s">
        <v>62</v>
      </c>
      <c r="D43" s="125"/>
      <c r="E43" s="129" t="s">
        <v>14</v>
      </c>
      <c r="F43" s="169" t="s">
        <v>104</v>
      </c>
      <c r="G43" s="170" t="s">
        <v>103</v>
      </c>
      <c r="H43" s="154"/>
      <c r="I43" s="154"/>
      <c r="J43" s="154" t="s">
        <v>16</v>
      </c>
      <c r="K43" s="154" t="s">
        <v>17</v>
      </c>
      <c r="L43" s="158"/>
      <c r="M43" s="158"/>
      <c r="N43" s="158"/>
      <c r="O43" s="158"/>
      <c r="P43" s="158"/>
      <c r="Q43" s="154"/>
      <c r="R43" s="154"/>
      <c r="S43" s="154"/>
      <c r="T43" s="154"/>
      <c r="U43" s="102"/>
      <c r="V43" s="102"/>
      <c r="W43" s="78"/>
      <c r="X43" s="78"/>
      <c r="Y43" s="78"/>
      <c r="Z43" s="78"/>
      <c r="AA43" s="78"/>
    </row>
    <row r="44" spans="1:27" s="4" customFormat="1" ht="15.6" hidden="1" x14ac:dyDescent="0.3">
      <c r="A44" s="128"/>
      <c r="B44" s="128"/>
      <c r="C44" s="130" t="s">
        <v>63</v>
      </c>
      <c r="D44" s="104" t="s">
        <v>3</v>
      </c>
      <c r="E44" s="131">
        <f>(AVERAGE(D11,D12,D17,D18,D19,D35,D36,D37,D38)/4)</f>
        <v>0.41666666666666669</v>
      </c>
      <c r="F44" s="171">
        <f>AVERAGE(E11,E12,E17,E18,E19,E35,E36,E37,E38)/4</f>
        <v>0.5</v>
      </c>
      <c r="G44" s="171">
        <f>AVERAGE(F11,F12,F17,F18,F19,F35,F36,F37,F38)</f>
        <v>0.45833333333333331</v>
      </c>
      <c r="H44" s="172" t="s">
        <v>64</v>
      </c>
      <c r="I44" s="173">
        <f>(P44+O44*(3/4)-SUM(L44:N44))/9*100</f>
        <v>-41.666666666666671</v>
      </c>
      <c r="J44" s="174" t="str">
        <f>IF(SUM(L44:N44)=0,"Ei kehittämistarpeita","")</f>
        <v/>
      </c>
      <c r="K44" s="174" t="str">
        <f>IF(P44=0,"Ei vahvuuksia (tunnista vuorovaikutuskäytäntöjä, joista lähdet kehittämään vahvuuksia)","")</f>
        <v>Ei vahvuuksia (tunnista vuorovaikutuskäytäntöjä, joista lähdet kehittämään vahvuuksia)</v>
      </c>
      <c r="L44" s="175">
        <f>SUM(L11,L12,L17,L18,L19,L35,L36,L37,L38)</f>
        <v>1</v>
      </c>
      <c r="M44" s="175">
        <f t="shared" ref="M44:P44" si="10">SUM(M11,M12,M17,M18,M19,M35,M36,M37,M38)</f>
        <v>3</v>
      </c>
      <c r="N44" s="175">
        <f t="shared" si="10"/>
        <v>2</v>
      </c>
      <c r="O44" s="175">
        <f t="shared" si="10"/>
        <v>3</v>
      </c>
      <c r="P44" s="175">
        <f t="shared" si="10"/>
        <v>0</v>
      </c>
      <c r="Q44" s="154"/>
      <c r="R44" s="154"/>
      <c r="S44" s="154"/>
      <c r="T44" s="154"/>
      <c r="U44" s="102"/>
      <c r="V44" s="102"/>
      <c r="W44" s="78"/>
      <c r="X44" s="78"/>
      <c r="Y44" s="78"/>
      <c r="Z44" s="78"/>
      <c r="AA44" s="78"/>
    </row>
    <row r="45" spans="1:27" s="4" customFormat="1" ht="15.6" hidden="1" x14ac:dyDescent="0.3">
      <c r="A45" s="128"/>
      <c r="B45" s="128"/>
      <c r="C45" s="103" t="s">
        <v>65</v>
      </c>
      <c r="D45" s="105" t="s">
        <v>4</v>
      </c>
      <c r="E45" s="132">
        <f>AVERAGE(D10,D13,D14,D15,D16,D21,D25,D26,D27,D28,D29,D30,D31,D34,D39,D41)/4</f>
        <v>0.5</v>
      </c>
      <c r="F45" s="171">
        <f>AVERAGE(E10,E13,E14,E15,E16,E21,E25,E26,E27,E28,E29,E30,E31,E34,E39,E41)/4</f>
        <v>0.546875</v>
      </c>
      <c r="G45" s="171">
        <f>AVERAGE(F10,F13,F14,F15,F16,F21,F25,F26,F27,F28,F29,F30,F31,F34,F39,F41)</f>
        <v>0.5234375</v>
      </c>
      <c r="H45" s="172" t="s">
        <v>66</v>
      </c>
      <c r="I45" s="173">
        <f>(P45+O45*(3/4)-SUM(L45:N45))/17*100</f>
        <v>-17.647058823529413</v>
      </c>
      <c r="J45" s="174" t="str">
        <f>IF(SUM(L45:N45)=0,"Ei kehittämistarpeita","")</f>
        <v/>
      </c>
      <c r="K45" s="174" t="str">
        <f>IF(P45=0,"Ei vahvuuksia (tunnista vuorovaikutuskäytäntöjä, joista lähdet kehittämään vahvuuksia)","")</f>
        <v>Ei vahvuuksia (tunnista vuorovaikutuskäytäntöjä, joista lähdet kehittämään vahvuuksia)</v>
      </c>
      <c r="L45" s="175">
        <f>SUM(L10,L13,L14,L15,L16,L21,L25,L26,L27,L28,L29,L30,L31,L34,L39,L41,L19)</f>
        <v>2</v>
      </c>
      <c r="M45" s="175">
        <f t="shared" ref="M45:P45" si="11">SUM(M10,M13,M14,M15,M16,M21,M25,M26,M27,M28,M29,M30,M31,M34,M39,M41,M19)</f>
        <v>3</v>
      </c>
      <c r="N45" s="175">
        <f t="shared" si="11"/>
        <v>4</v>
      </c>
      <c r="O45" s="175">
        <f t="shared" si="11"/>
        <v>8</v>
      </c>
      <c r="P45" s="175">
        <f t="shared" si="11"/>
        <v>0</v>
      </c>
      <c r="Q45" s="154"/>
      <c r="R45" s="154"/>
      <c r="S45" s="154"/>
      <c r="T45" s="154"/>
      <c r="U45" s="102"/>
      <c r="V45" s="102"/>
      <c r="W45" s="78"/>
      <c r="X45" s="78"/>
      <c r="Y45" s="78"/>
      <c r="Z45" s="78"/>
      <c r="AA45" s="78"/>
    </row>
    <row r="46" spans="1:27" s="4" customFormat="1" ht="16.2" hidden="1" thickBot="1" x14ac:dyDescent="0.35">
      <c r="A46" s="128"/>
      <c r="B46" s="128"/>
      <c r="C46" s="103" t="s">
        <v>67</v>
      </c>
      <c r="D46" s="106" t="s">
        <v>5</v>
      </c>
      <c r="E46" s="133">
        <f>AVERAGE(D20,D22,D23,D24,D32,D33,D40)/4</f>
        <v>0.39285714285714285</v>
      </c>
      <c r="F46" s="171">
        <f>AVERAGE(E20,E22,E23,E24,E32,E33,E40)/4</f>
        <v>0.4642857142857143</v>
      </c>
      <c r="G46" s="171">
        <f>AVERAGE(F20,F22,F23,F24,F32,F33,F40)</f>
        <v>0.42857142857142855</v>
      </c>
      <c r="H46" s="172" t="s">
        <v>68</v>
      </c>
      <c r="I46" s="173">
        <f>(P46+O46*(3/4)-SUM(L46:N46))/8*100</f>
        <v>-78.125</v>
      </c>
      <c r="J46" s="174" t="str">
        <f>IF(SUM(L46:N46)=0,"Ei kehittämistarpeita","")</f>
        <v/>
      </c>
      <c r="K46" s="174" t="str">
        <f>IF(P46=0,"Ei vahvuuksia (tunnista vuorovaikutuskäytäntöjä, joista lähdet kehittämään vahvuuksia)","")</f>
        <v>Ei vahvuuksia (tunnista vuorovaikutuskäytäntöjä, joista lähdet kehittämään vahvuuksia)</v>
      </c>
      <c r="L46" s="175">
        <f>SUM(L20,L22,L23,L24,L32,L33,L40,L19)</f>
        <v>2</v>
      </c>
      <c r="M46" s="175">
        <f t="shared" ref="M46:P46" si="12">SUM(M20,M22,M23,M24,M32,M33,M40,M19)</f>
        <v>1</v>
      </c>
      <c r="N46" s="175">
        <f t="shared" si="12"/>
        <v>4</v>
      </c>
      <c r="O46" s="175">
        <f t="shared" si="12"/>
        <v>1</v>
      </c>
      <c r="P46" s="175">
        <f t="shared" si="12"/>
        <v>0</v>
      </c>
      <c r="Q46" s="154"/>
      <c r="R46" s="154"/>
      <c r="S46" s="154"/>
      <c r="T46" s="154"/>
      <c r="U46" s="102"/>
      <c r="V46" s="102"/>
      <c r="W46" s="78"/>
      <c r="X46" s="78"/>
      <c r="Y46" s="78"/>
      <c r="Z46" s="78"/>
      <c r="AA46" s="78"/>
    </row>
    <row r="47" spans="1:27" s="4" customFormat="1" ht="15.6" hidden="1" x14ac:dyDescent="0.3">
      <c r="A47" s="128"/>
      <c r="B47" s="128"/>
      <c r="C47" s="103" t="s">
        <v>69</v>
      </c>
      <c r="D47" s="125"/>
      <c r="E47" s="134"/>
      <c r="F47" s="176" t="s">
        <v>141</v>
      </c>
      <c r="G47" s="177">
        <f>J2</f>
        <v>7.2999999999999996E-4</v>
      </c>
      <c r="H47" s="154"/>
      <c r="I47" s="154"/>
      <c r="J47" s="154"/>
      <c r="K47" s="154"/>
      <c r="L47" s="175"/>
      <c r="M47" s="175"/>
      <c r="N47" s="175"/>
      <c r="O47" s="175"/>
      <c r="P47" s="175"/>
      <c r="Q47" s="154"/>
      <c r="R47" s="154"/>
      <c r="S47" s="154"/>
      <c r="T47" s="154"/>
      <c r="U47" s="102"/>
      <c r="V47" s="102"/>
      <c r="W47" s="78"/>
      <c r="X47" s="78"/>
      <c r="Y47" s="78"/>
      <c r="Z47" s="78"/>
      <c r="AA47" s="78"/>
    </row>
    <row r="48" spans="1:27" s="4" customFormat="1" ht="15.6" hidden="1" x14ac:dyDescent="0.3">
      <c r="A48" s="135"/>
      <c r="B48" s="193"/>
      <c r="C48" s="136"/>
      <c r="D48" s="113"/>
      <c r="E48" s="137"/>
      <c r="F48" s="154"/>
      <c r="G48" s="154"/>
      <c r="H48" s="154"/>
      <c r="I48" s="154"/>
      <c r="J48" s="154"/>
      <c r="K48" s="154"/>
      <c r="L48" s="175"/>
      <c r="M48" s="175"/>
      <c r="N48" s="175"/>
      <c r="O48" s="175"/>
      <c r="P48" s="175"/>
      <c r="Q48" s="154"/>
      <c r="R48" s="154"/>
      <c r="S48" s="154"/>
      <c r="T48" s="154"/>
      <c r="U48" s="102"/>
      <c r="V48" s="102"/>
    </row>
    <row r="49" spans="1:22" s="4" customFormat="1" ht="15.6" hidden="1" x14ac:dyDescent="0.3">
      <c r="A49" s="128"/>
      <c r="B49" s="128"/>
      <c r="C49" s="125">
        <f>C2</f>
        <v>0</v>
      </c>
      <c r="D49" s="138">
        <f>E2</f>
        <v>44350.700211840274</v>
      </c>
      <c r="E49" s="139"/>
      <c r="F49" s="158"/>
      <c r="G49" s="154" t="str">
        <f>IF(D42-E42&gt;0.5,"Huom. Kannattaa aktivoida osaamista enemmän käytäntöön.","")</f>
        <v/>
      </c>
      <c r="H49" s="154"/>
      <c r="I49" s="154"/>
      <c r="J49" s="154"/>
      <c r="K49" s="154"/>
      <c r="L49" s="175"/>
      <c r="M49" s="175"/>
      <c r="N49" s="175"/>
      <c r="O49" s="175"/>
      <c r="P49" s="175"/>
      <c r="Q49" s="175"/>
      <c r="R49" s="154"/>
      <c r="S49" s="154"/>
      <c r="T49" s="154"/>
      <c r="U49" s="102"/>
      <c r="V49" s="102"/>
    </row>
    <row r="50" spans="1:22" s="4" customFormat="1" ht="15.6" hidden="1" x14ac:dyDescent="0.3">
      <c r="A50" s="124"/>
      <c r="B50" s="124"/>
      <c r="C50" s="125"/>
      <c r="D50" s="113"/>
      <c r="E50" s="137"/>
      <c r="F50" s="154"/>
      <c r="G50" s="154" t="str">
        <f>IF(E42-D42&gt;0.5,"Huom. Osaamista kannattaa kehittää, jotta saa parempaa vaikuttavuutta tekemiseen","")</f>
        <v/>
      </c>
      <c r="H50" s="154"/>
      <c r="I50" s="154"/>
      <c r="J50" s="154"/>
      <c r="K50" s="154"/>
      <c r="L50" s="158"/>
      <c r="M50" s="158"/>
      <c r="N50" s="158"/>
      <c r="O50" s="158"/>
      <c r="P50" s="175"/>
      <c r="Q50" s="175"/>
      <c r="R50" s="154"/>
      <c r="S50" s="154"/>
      <c r="T50" s="154"/>
      <c r="U50" s="102"/>
      <c r="V50" s="102"/>
    </row>
    <row r="51" spans="1:22" s="4" customFormat="1" ht="15.6" hidden="1" x14ac:dyDescent="0.3">
      <c r="A51" s="124"/>
      <c r="B51" s="124"/>
      <c r="C51" s="140" t="s">
        <v>70</v>
      </c>
      <c r="D51" s="140" t="str">
        <f>H44</f>
        <v>FE-NPS</v>
      </c>
      <c r="E51" s="141">
        <f>I44</f>
        <v>-41.666666666666671</v>
      </c>
      <c r="F51" s="154"/>
      <c r="G51" s="154"/>
      <c r="H51" s="154"/>
      <c r="I51" s="154"/>
      <c r="J51" s="154"/>
      <c r="K51" s="154"/>
      <c r="L51" s="158"/>
      <c r="M51" s="158"/>
      <c r="N51" s="158"/>
      <c r="O51" s="158"/>
      <c r="P51" s="175"/>
      <c r="Q51" s="175"/>
      <c r="R51" s="154"/>
      <c r="S51" s="154"/>
      <c r="T51" s="154"/>
      <c r="U51" s="102"/>
      <c r="V51" s="102"/>
    </row>
    <row r="52" spans="1:22" s="4" customFormat="1" hidden="1" x14ac:dyDescent="0.3">
      <c r="A52" s="135"/>
      <c r="B52" s="193"/>
      <c r="C52" s="142" t="s">
        <v>71</v>
      </c>
      <c r="D52" s="143" t="s">
        <v>98</v>
      </c>
      <c r="E52" s="144">
        <f>G44</f>
        <v>0.45833333333333331</v>
      </c>
      <c r="F52" s="154"/>
      <c r="G52" s="154"/>
      <c r="H52" s="154"/>
      <c r="I52" s="154"/>
      <c r="J52" s="154"/>
      <c r="K52" s="154"/>
      <c r="L52" s="154"/>
      <c r="M52" s="154"/>
      <c r="N52" s="154"/>
      <c r="O52" s="154"/>
      <c r="P52" s="154"/>
      <c r="Q52" s="154"/>
      <c r="R52" s="154"/>
      <c r="S52" s="154"/>
      <c r="T52" s="154"/>
      <c r="U52" s="102"/>
      <c r="V52" s="102"/>
    </row>
    <row r="53" spans="1:22" s="4" customFormat="1" ht="7.8" hidden="1" customHeight="1" x14ac:dyDescent="0.3">
      <c r="A53" s="135"/>
      <c r="B53" s="193"/>
      <c r="C53" s="200" t="str">
        <f>CONCATENATE(K11,K12,K17,K18,K19,K35,K36,K37,K38,K44)</f>
        <v xml:space="preserve">         Ei vahvuuksia (tunnista vuorovaikutuskäytäntöjä, joista lähdet kehittämään vahvuuksia)</v>
      </c>
      <c r="D53" s="200"/>
      <c r="E53" s="201"/>
      <c r="F53" s="154"/>
      <c r="G53" s="154"/>
      <c r="H53" s="154"/>
      <c r="I53" s="154"/>
      <c r="J53" s="154"/>
      <c r="K53" s="154"/>
      <c r="L53" s="154"/>
      <c r="M53" s="154"/>
      <c r="N53" s="154"/>
      <c r="O53" s="154"/>
      <c r="P53" s="154"/>
      <c r="Q53" s="154"/>
      <c r="R53" s="154"/>
      <c r="S53" s="154"/>
      <c r="T53" s="154"/>
      <c r="U53" s="102"/>
      <c r="V53" s="102"/>
    </row>
    <row r="54" spans="1:22" s="4" customFormat="1" ht="7.8" hidden="1" customHeight="1" x14ac:dyDescent="0.3">
      <c r="A54" s="135"/>
      <c r="B54" s="193"/>
      <c r="C54" s="200"/>
      <c r="D54" s="200"/>
      <c r="E54" s="201"/>
      <c r="F54" s="154"/>
      <c r="G54" s="154"/>
      <c r="H54" s="154"/>
      <c r="I54" s="154"/>
      <c r="J54" s="154"/>
      <c r="K54" s="154"/>
      <c r="L54" s="154"/>
      <c r="M54" s="154"/>
      <c r="N54" s="154"/>
      <c r="O54" s="154"/>
      <c r="P54" s="154"/>
      <c r="Q54" s="154"/>
      <c r="R54" s="154"/>
      <c r="S54" s="154"/>
      <c r="T54" s="154"/>
      <c r="U54" s="102"/>
      <c r="V54" s="102"/>
    </row>
    <row r="55" spans="1:22" s="4" customFormat="1" ht="7.8" hidden="1" customHeight="1" x14ac:dyDescent="0.3">
      <c r="A55" s="135"/>
      <c r="B55" s="193"/>
      <c r="C55" s="200"/>
      <c r="D55" s="200"/>
      <c r="E55" s="201"/>
      <c r="F55" s="154"/>
      <c r="G55" s="154"/>
      <c r="H55" s="154"/>
      <c r="I55" s="154"/>
      <c r="J55" s="154"/>
      <c r="K55" s="154"/>
      <c r="L55" s="154"/>
      <c r="M55" s="154"/>
      <c r="N55" s="154"/>
      <c r="O55" s="154"/>
      <c r="P55" s="154"/>
      <c r="Q55" s="154"/>
      <c r="R55" s="154"/>
      <c r="S55" s="154"/>
      <c r="T55" s="154"/>
      <c r="U55" s="102"/>
      <c r="V55" s="102"/>
    </row>
    <row r="56" spans="1:22" s="4" customFormat="1" ht="7.8" hidden="1" customHeight="1" x14ac:dyDescent="0.3">
      <c r="A56" s="135"/>
      <c r="B56" s="193"/>
      <c r="C56" s="200"/>
      <c r="D56" s="200"/>
      <c r="E56" s="201"/>
      <c r="F56" s="154"/>
      <c r="G56" s="154"/>
      <c r="H56" s="154"/>
      <c r="I56" s="154"/>
      <c r="J56" s="154"/>
      <c r="K56" s="154"/>
      <c r="L56" s="154"/>
      <c r="M56" s="154"/>
      <c r="N56" s="154"/>
      <c r="O56" s="154"/>
      <c r="P56" s="154"/>
      <c r="Q56" s="154"/>
      <c r="R56" s="154"/>
      <c r="S56" s="154"/>
      <c r="T56" s="154"/>
      <c r="U56" s="102"/>
      <c r="V56" s="102"/>
    </row>
    <row r="57" spans="1:22" s="4" customFormat="1" ht="7.8" hidden="1" customHeight="1" x14ac:dyDescent="0.3">
      <c r="A57" s="135"/>
      <c r="B57" s="193"/>
      <c r="C57" s="200"/>
      <c r="D57" s="200"/>
      <c r="E57" s="201"/>
      <c r="F57" s="154"/>
      <c r="G57" s="154"/>
      <c r="H57" s="154"/>
      <c r="I57" s="154"/>
      <c r="J57" s="154"/>
      <c r="K57" s="154"/>
      <c r="L57" s="154"/>
      <c r="M57" s="154"/>
      <c r="N57" s="154"/>
      <c r="O57" s="154"/>
      <c r="P57" s="154"/>
      <c r="Q57" s="154"/>
      <c r="R57" s="154"/>
      <c r="S57" s="154"/>
      <c r="T57" s="154"/>
      <c r="U57" s="102"/>
      <c r="V57" s="102"/>
    </row>
    <row r="58" spans="1:22" s="4" customFormat="1" ht="15" hidden="1" customHeight="1" x14ac:dyDescent="0.3">
      <c r="A58" s="135"/>
      <c r="B58" s="193"/>
      <c r="C58" s="206" t="s">
        <v>137</v>
      </c>
      <c r="D58" s="206"/>
      <c r="E58" s="207"/>
      <c r="F58" s="154"/>
      <c r="G58" s="154"/>
      <c r="H58" s="154"/>
      <c r="I58" s="154"/>
      <c r="J58" s="154"/>
      <c r="K58" s="154"/>
      <c r="L58" s="154"/>
      <c r="M58" s="154"/>
      <c r="N58" s="154"/>
      <c r="O58" s="154"/>
      <c r="P58" s="154"/>
      <c r="Q58" s="154"/>
      <c r="R58" s="154"/>
      <c r="S58" s="154"/>
      <c r="T58" s="154"/>
      <c r="U58" s="102"/>
      <c r="V58" s="102"/>
    </row>
    <row r="59" spans="1:22" s="4" customFormat="1" ht="34.200000000000003" hidden="1" customHeight="1" x14ac:dyDescent="0.3">
      <c r="A59" s="135"/>
      <c r="B59" s="193"/>
      <c r="C59" s="200" t="str">
        <f>CONCATENATE("Omaat hyvät osaamiset seuraavissa:", Q11,Q12,Q17,Q18,Q19,Q35,Q36,Q37,Q38,Q44)</f>
        <v xml:space="preserve">Omaat hyvät osaamiset seuraavissa:Työntekijöiden tarpeiden kuunteleminen ja niihin tuen antaminen.Työntekijöiden tehtäväkuvien ja palkkauksen sopiminen. Työyhteisön epäkohtien puheeksi ottaminen rakentavasti. </v>
      </c>
      <c r="D59" s="200"/>
      <c r="E59" s="201"/>
      <c r="F59" s="154"/>
      <c r="G59" s="154"/>
      <c r="H59" s="154"/>
      <c r="I59" s="154"/>
      <c r="J59" s="154"/>
      <c r="K59" s="154"/>
      <c r="L59" s="154"/>
      <c r="M59" s="154"/>
      <c r="N59" s="154"/>
      <c r="O59" s="154"/>
      <c r="P59" s="154"/>
      <c r="Q59" s="154"/>
      <c r="R59" s="154"/>
      <c r="S59" s="154"/>
      <c r="T59" s="154"/>
      <c r="U59" s="102"/>
      <c r="V59" s="102"/>
    </row>
    <row r="60" spans="1:22" s="4" customFormat="1" hidden="1" x14ac:dyDescent="0.3">
      <c r="A60" s="135"/>
      <c r="B60" s="193"/>
      <c r="C60" s="142" t="s">
        <v>72</v>
      </c>
      <c r="D60" s="113"/>
      <c r="E60" s="137"/>
      <c r="F60" s="154"/>
      <c r="G60" s="154"/>
      <c r="H60" s="154"/>
      <c r="I60" s="154"/>
      <c r="J60" s="154"/>
      <c r="K60" s="154"/>
      <c r="L60" s="154"/>
      <c r="M60" s="154"/>
      <c r="N60" s="154"/>
      <c r="O60" s="154"/>
      <c r="P60" s="154"/>
      <c r="Q60" s="154"/>
      <c r="R60" s="154"/>
      <c r="S60" s="154"/>
      <c r="T60" s="154"/>
      <c r="U60" s="102"/>
      <c r="V60" s="102"/>
    </row>
    <row r="61" spans="1:22" s="4" customFormat="1" ht="15" hidden="1" customHeight="1" x14ac:dyDescent="0.3">
      <c r="A61" s="145" t="str">
        <f>IF(E51&gt;-10,"Muista tukea yksilöiden jaksamista. ","")</f>
        <v/>
      </c>
      <c r="B61" s="193"/>
      <c r="C61" s="200" t="str">
        <f>CONCATENATE(J11,J12,J17,J18,J19,J35,J36,J37,J38,J44,A61)</f>
        <v xml:space="preserve">Varhaisen tuen mallilla kannattaa ennaltaehkäistä työkyvyn heikentymistä.   Psykososiaalisen riskin hallinta toisi tärkeää tietoa henkilöstöriskejä aiheuttavista asioista. QWL kyselyllä saisit arvokasta tietoa henkilöstön kokemista kehittämistarpeista. Työn vaarojen arviointi olisi hyvä keino käsitellä turvallisuuteen liittyviä tärkeitä asioita. Kannattaa tehdä riskien arviointia, sillä niillä vältetään vakavampia ongelmia.  Työterveyshuollon asiantuntemusta kannattaa opetella hyödyntämään enemmän. </v>
      </c>
      <c r="D61" s="200"/>
      <c r="E61" s="201"/>
      <c r="F61" s="154"/>
      <c r="G61" s="154"/>
      <c r="H61" s="154"/>
      <c r="I61" s="154"/>
      <c r="J61" s="154"/>
      <c r="K61" s="154"/>
      <c r="L61" s="154"/>
      <c r="M61" s="154"/>
      <c r="N61" s="154"/>
      <c r="O61" s="154"/>
      <c r="P61" s="154"/>
      <c r="Q61" s="154"/>
      <c r="R61" s="154"/>
      <c r="S61" s="154"/>
      <c r="T61" s="154"/>
      <c r="U61" s="102"/>
      <c r="V61" s="102"/>
    </row>
    <row r="62" spans="1:22" s="4" customFormat="1" ht="20.399999999999999" hidden="1" customHeight="1" x14ac:dyDescent="0.3">
      <c r="A62" s="135"/>
      <c r="B62" s="193"/>
      <c r="C62" s="200"/>
      <c r="D62" s="200"/>
      <c r="E62" s="201"/>
      <c r="F62" s="154"/>
      <c r="G62" s="154"/>
      <c r="H62" s="154"/>
      <c r="I62" s="154"/>
      <c r="J62" s="154"/>
      <c r="K62" s="154"/>
      <c r="L62" s="154"/>
      <c r="M62" s="154"/>
      <c r="N62" s="154"/>
      <c r="O62" s="154"/>
      <c r="P62" s="154"/>
      <c r="Q62" s="154"/>
      <c r="R62" s="154"/>
      <c r="S62" s="154"/>
      <c r="T62" s="154"/>
      <c r="U62" s="102"/>
      <c r="V62" s="102"/>
    </row>
    <row r="63" spans="1:22" s="4" customFormat="1" ht="15" hidden="1" customHeight="1" x14ac:dyDescent="0.3">
      <c r="A63" s="135"/>
      <c r="B63" s="193"/>
      <c r="C63" s="200"/>
      <c r="D63" s="200"/>
      <c r="E63" s="201"/>
      <c r="F63" s="154"/>
      <c r="G63" s="154"/>
      <c r="H63" s="154"/>
      <c r="I63" s="154"/>
      <c r="J63" s="154"/>
      <c r="K63" s="154"/>
      <c r="L63" s="154"/>
      <c r="M63" s="154"/>
      <c r="N63" s="154"/>
      <c r="O63" s="154"/>
      <c r="P63" s="154"/>
      <c r="Q63" s="154"/>
      <c r="R63" s="154"/>
      <c r="S63" s="154"/>
      <c r="T63" s="154"/>
      <c r="U63" s="102"/>
      <c r="V63" s="102"/>
    </row>
    <row r="64" spans="1:22" s="4" customFormat="1" ht="15" hidden="1" customHeight="1" x14ac:dyDescent="0.3">
      <c r="A64" s="135"/>
      <c r="B64" s="193"/>
      <c r="C64" s="200"/>
      <c r="D64" s="200"/>
      <c r="E64" s="201"/>
      <c r="F64" s="154"/>
      <c r="G64" s="154"/>
      <c r="H64" s="154"/>
      <c r="I64" s="154"/>
      <c r="J64" s="154"/>
      <c r="K64" s="154"/>
      <c r="L64" s="154"/>
      <c r="M64" s="154"/>
      <c r="N64" s="154"/>
      <c r="O64" s="154"/>
      <c r="P64" s="154"/>
      <c r="Q64" s="154"/>
      <c r="R64" s="154"/>
      <c r="S64" s="154"/>
      <c r="T64" s="154"/>
      <c r="U64" s="102"/>
      <c r="V64" s="102"/>
    </row>
    <row r="65" spans="1:22" s="4" customFormat="1" ht="15" hidden="1" customHeight="1" x14ac:dyDescent="0.3">
      <c r="A65" s="135"/>
      <c r="B65" s="193"/>
      <c r="C65" s="200"/>
      <c r="D65" s="200"/>
      <c r="E65" s="201"/>
      <c r="F65" s="154"/>
      <c r="G65" s="154"/>
      <c r="H65" s="154"/>
      <c r="I65" s="154"/>
      <c r="J65" s="154"/>
      <c r="K65" s="154"/>
      <c r="L65" s="154"/>
      <c r="M65" s="154"/>
      <c r="N65" s="154"/>
      <c r="O65" s="154"/>
      <c r="P65" s="154"/>
      <c r="Q65" s="154"/>
      <c r="R65" s="154"/>
      <c r="S65" s="154"/>
      <c r="T65" s="154"/>
      <c r="U65" s="102"/>
      <c r="V65" s="102"/>
    </row>
    <row r="66" spans="1:22" s="4" customFormat="1" ht="37.799999999999997" hidden="1" customHeight="1" x14ac:dyDescent="0.3">
      <c r="A66" s="135"/>
      <c r="B66" s="193"/>
      <c r="C66" s="200"/>
      <c r="D66" s="200"/>
      <c r="E66" s="201"/>
      <c r="F66" s="154"/>
      <c r="G66" s="154"/>
      <c r="H66" s="154"/>
      <c r="I66" s="154"/>
      <c r="J66" s="154"/>
      <c r="K66" s="154"/>
      <c r="L66" s="154"/>
      <c r="M66" s="154"/>
      <c r="N66" s="154"/>
      <c r="O66" s="154"/>
      <c r="P66" s="154"/>
      <c r="Q66" s="154"/>
      <c r="R66" s="154"/>
      <c r="S66" s="154"/>
      <c r="T66" s="154"/>
      <c r="U66" s="102"/>
      <c r="V66" s="102"/>
    </row>
    <row r="67" spans="1:22" s="4" customFormat="1" ht="15.6" hidden="1" x14ac:dyDescent="0.3">
      <c r="A67" s="135"/>
      <c r="B67" s="193"/>
      <c r="C67" s="140" t="s">
        <v>73</v>
      </c>
      <c r="D67" s="140" t="str">
        <f>H45</f>
        <v>YI-NPS</v>
      </c>
      <c r="E67" s="141">
        <f>I45</f>
        <v>-17.647058823529413</v>
      </c>
      <c r="F67" s="154"/>
      <c r="G67" s="154"/>
      <c r="H67" s="154"/>
      <c r="I67" s="154"/>
      <c r="J67" s="154"/>
      <c r="K67" s="154"/>
      <c r="L67" s="154"/>
      <c r="M67" s="154"/>
      <c r="N67" s="154"/>
      <c r="O67" s="154"/>
      <c r="P67" s="154"/>
      <c r="Q67" s="154"/>
      <c r="R67" s="154"/>
      <c r="S67" s="154"/>
      <c r="T67" s="154"/>
      <c r="U67" s="102"/>
      <c r="V67" s="102"/>
    </row>
    <row r="68" spans="1:22" s="4" customFormat="1" hidden="1" x14ac:dyDescent="0.3">
      <c r="A68" s="135"/>
      <c r="B68" s="193"/>
      <c r="C68" s="142" t="s">
        <v>71</v>
      </c>
      <c r="D68" s="146" t="s">
        <v>99</v>
      </c>
      <c r="E68" s="147">
        <f>G45</f>
        <v>0.5234375</v>
      </c>
      <c r="F68" s="154"/>
      <c r="G68" s="154"/>
      <c r="H68" s="154"/>
      <c r="I68" s="154"/>
      <c r="J68" s="154"/>
      <c r="K68" s="154"/>
      <c r="L68" s="154"/>
      <c r="M68" s="154"/>
      <c r="N68" s="154"/>
      <c r="O68" s="154"/>
      <c r="P68" s="154"/>
      <c r="Q68" s="154"/>
      <c r="R68" s="154"/>
      <c r="S68" s="154"/>
      <c r="T68" s="154"/>
      <c r="U68" s="102"/>
      <c r="V68" s="102"/>
    </row>
    <row r="69" spans="1:22" s="4" customFormat="1" ht="6" hidden="1" customHeight="1" x14ac:dyDescent="0.3">
      <c r="A69" s="135"/>
      <c r="B69" s="193"/>
      <c r="C69" s="204" t="str">
        <f>CONCATENATE(K10,K13,K14,K15,K16,K21,K25,K26,K27,K28,K29,K30,K31,K34,K39,K41,K19,K45)</f>
        <v xml:space="preserve">                 Ei vahvuuksia (tunnista vuorovaikutuskäytäntöjä, joista lähdet kehittämään vahvuuksia)</v>
      </c>
      <c r="D69" s="204"/>
      <c r="E69" s="205"/>
      <c r="F69" s="154"/>
      <c r="G69" s="154"/>
      <c r="H69" s="154"/>
      <c r="I69" s="154"/>
      <c r="J69" s="154"/>
      <c r="K69" s="154"/>
      <c r="L69" s="154"/>
      <c r="M69" s="154"/>
      <c r="N69" s="154"/>
      <c r="O69" s="154"/>
      <c r="P69" s="154"/>
      <c r="Q69" s="154"/>
      <c r="R69" s="154"/>
      <c r="S69" s="154"/>
      <c r="T69" s="154"/>
      <c r="U69" s="102"/>
      <c r="V69" s="102"/>
    </row>
    <row r="70" spans="1:22" s="4" customFormat="1" ht="6" hidden="1" customHeight="1" x14ac:dyDescent="0.3">
      <c r="A70" s="135"/>
      <c r="B70" s="193"/>
      <c r="C70" s="204"/>
      <c r="D70" s="204"/>
      <c r="E70" s="205"/>
      <c r="F70" s="154"/>
      <c r="G70" s="154"/>
      <c r="H70" s="154"/>
      <c r="I70" s="154"/>
      <c r="J70" s="154"/>
      <c r="K70" s="154"/>
      <c r="L70" s="154"/>
      <c r="M70" s="154"/>
      <c r="N70" s="154"/>
      <c r="O70" s="154"/>
      <c r="P70" s="154"/>
      <c r="Q70" s="154"/>
      <c r="R70" s="154"/>
      <c r="S70" s="154"/>
      <c r="T70" s="154"/>
      <c r="U70" s="102"/>
      <c r="V70" s="102"/>
    </row>
    <row r="71" spans="1:22" s="4" customFormat="1" ht="6" hidden="1" customHeight="1" x14ac:dyDescent="0.3">
      <c r="A71" s="135"/>
      <c r="B71" s="193"/>
      <c r="C71" s="204"/>
      <c r="D71" s="204"/>
      <c r="E71" s="205"/>
      <c r="F71" s="154"/>
      <c r="G71" s="154"/>
      <c r="H71" s="154"/>
      <c r="I71" s="154"/>
      <c r="J71" s="154"/>
      <c r="K71" s="154"/>
      <c r="L71" s="154"/>
      <c r="M71" s="154"/>
      <c r="N71" s="154"/>
      <c r="O71" s="154"/>
      <c r="P71" s="154"/>
      <c r="Q71" s="154"/>
      <c r="R71" s="154"/>
      <c r="S71" s="154"/>
      <c r="T71" s="154"/>
      <c r="U71" s="102"/>
      <c r="V71" s="102"/>
    </row>
    <row r="72" spans="1:22" s="4" customFormat="1" ht="6" hidden="1" customHeight="1" x14ac:dyDescent="0.3">
      <c r="A72" s="135"/>
      <c r="B72" s="193"/>
      <c r="C72" s="204"/>
      <c r="D72" s="204"/>
      <c r="E72" s="205"/>
      <c r="F72" s="154"/>
      <c r="G72" s="154"/>
      <c r="H72" s="154"/>
      <c r="I72" s="154"/>
      <c r="J72" s="154"/>
      <c r="K72" s="154"/>
      <c r="L72" s="154"/>
      <c r="M72" s="154"/>
      <c r="N72" s="154"/>
      <c r="O72" s="154"/>
      <c r="P72" s="154"/>
      <c r="Q72" s="154"/>
      <c r="R72" s="154"/>
      <c r="S72" s="154"/>
      <c r="T72" s="154"/>
      <c r="U72" s="102"/>
      <c r="V72" s="102"/>
    </row>
    <row r="73" spans="1:22" s="4" customFormat="1" ht="16.8" hidden="1" customHeight="1" x14ac:dyDescent="0.3">
      <c r="A73" s="135"/>
      <c r="B73" s="193"/>
      <c r="C73" s="204"/>
      <c r="D73" s="204"/>
      <c r="E73" s="205"/>
      <c r="F73" s="154"/>
      <c r="G73" s="154"/>
      <c r="H73" s="154"/>
      <c r="I73" s="154"/>
      <c r="J73" s="154"/>
      <c r="K73" s="154"/>
      <c r="L73" s="154"/>
      <c r="M73" s="154"/>
      <c r="N73" s="154"/>
      <c r="O73" s="154"/>
      <c r="P73" s="154"/>
      <c r="Q73" s="154"/>
      <c r="R73" s="154"/>
      <c r="S73" s="154"/>
      <c r="T73" s="154"/>
      <c r="U73" s="102"/>
      <c r="V73" s="102"/>
    </row>
    <row r="74" spans="1:22" s="4" customFormat="1" ht="13.8" hidden="1" customHeight="1" x14ac:dyDescent="0.3">
      <c r="A74" s="135"/>
      <c r="B74" s="193"/>
      <c r="C74" s="202" t="s">
        <v>137</v>
      </c>
      <c r="D74" s="202"/>
      <c r="E74" s="203"/>
      <c r="F74" s="154"/>
      <c r="G74" s="154"/>
      <c r="H74" s="154"/>
      <c r="I74" s="154"/>
      <c r="J74" s="154"/>
      <c r="K74" s="154"/>
      <c r="L74" s="154"/>
      <c r="M74" s="154"/>
      <c r="N74" s="154"/>
      <c r="O74" s="154"/>
      <c r="P74" s="154"/>
      <c r="Q74" s="154"/>
      <c r="R74" s="154"/>
      <c r="S74" s="154"/>
      <c r="T74" s="154"/>
      <c r="U74" s="102"/>
      <c r="V74" s="102"/>
    </row>
    <row r="75" spans="1:22" s="4" customFormat="1" ht="76.2" hidden="1" customHeight="1" x14ac:dyDescent="0.3">
      <c r="A75" s="135"/>
      <c r="B75" s="193"/>
      <c r="C75" s="200" t="str">
        <f>CONCATENATE(Q10,Q13,Q14,Q15,Q16,Q21,Q25,Q26,Q27,Q28,Q29,Q30,Q31,Q34,Q39,Q41,Q19,Q45)</f>
        <v xml:space="preserve">Kehityskeskustelu työntekijän kanssa. Rekrytointiprosessin toteuttaminen/osallistuminen. Uusien työntekijöiden perehdytys. Yksilökoulutusten mahdollistaminen. Tietohallinnon asiantuntijatuen hyödyntäminen. Sisäinen viestintä ajankohtaisista asioista. Virkistyspäivät. Yhteishengen ylläpitäminen (esim. yhteiset kahvihetket). </v>
      </c>
      <c r="D75" s="200"/>
      <c r="E75" s="201"/>
      <c r="F75" s="154"/>
      <c r="G75" s="154"/>
      <c r="H75" s="154"/>
      <c r="I75" s="154"/>
      <c r="J75" s="154"/>
      <c r="K75" s="154"/>
      <c r="L75" s="154"/>
      <c r="M75" s="154"/>
      <c r="N75" s="154"/>
      <c r="O75" s="154"/>
      <c r="P75" s="154"/>
      <c r="Q75" s="154"/>
      <c r="R75" s="154"/>
      <c r="S75" s="154"/>
      <c r="T75" s="154"/>
      <c r="U75" s="102"/>
      <c r="V75" s="102"/>
    </row>
    <row r="76" spans="1:22" s="4" customFormat="1" hidden="1" x14ac:dyDescent="0.3">
      <c r="A76" s="135"/>
      <c r="B76" s="193"/>
      <c r="C76" s="142" t="s">
        <v>72</v>
      </c>
      <c r="D76" s="113"/>
      <c r="E76" s="137"/>
      <c r="F76" s="154"/>
      <c r="G76" s="154"/>
      <c r="H76" s="154"/>
      <c r="I76" s="154"/>
      <c r="J76" s="154"/>
      <c r="K76" s="154"/>
      <c r="L76" s="154"/>
      <c r="M76" s="154"/>
      <c r="N76" s="154"/>
      <c r="O76" s="154"/>
      <c r="P76" s="154"/>
      <c r="Q76" s="154"/>
      <c r="R76" s="154"/>
      <c r="S76" s="154"/>
      <c r="T76" s="154"/>
      <c r="U76" s="102"/>
      <c r="V76" s="102"/>
    </row>
    <row r="77" spans="1:22" s="4" customFormat="1" hidden="1" x14ac:dyDescent="0.3">
      <c r="A77" s="135"/>
      <c r="B77" s="193"/>
      <c r="C77" s="200" t="str">
        <f>CONCATENATE(J10,J13,J14,J15,J16,J21,J25,J26,J27,J28,J29,J30,J31,J34,J39,J41,J19,J45)</f>
        <v xml:space="preserve">   Lähtöhaastatteluista saisi hyvää tietoa kehittämiseen. Työroolien ja prosessien selkeys auttaisi suorituskyvyn parantamisessa. Kannattaisi hyödyntää HR-tukipalvelua sopivissa tilanteissa, joissa apu tarpeen. Se helpottaisi esimiestyötä. Laadunarviointia kannattaa hyödyntää oman toiminnan kehittämisessä. Koulutussuunnitelma kannattaa tehdä, sillä se selkeyttää osaamisen parantamista tavoitteiden mukaan.  Työnopastusta kannattaa hyödyntää enemmän sekä sisäisessä urakierrossa että uusien opastuksessa. Ryhmäkoulutuksia kannattaa hyödyntää, sillä ne parantavat yhteishenkeä ja osaamista. Esimiehen kannattaa huolehtia myös omasta esimiesroolin osaamisista.     QWL kyselyllä saisit arvokasta tietoa henkilöstön kokemista kehittämistarpeista. </v>
      </c>
      <c r="D77" s="200"/>
      <c r="E77" s="201"/>
      <c r="F77" s="154"/>
      <c r="G77" s="154"/>
      <c r="H77" s="154"/>
      <c r="I77" s="154"/>
      <c r="J77" s="154"/>
      <c r="K77" s="154"/>
      <c r="L77" s="154"/>
      <c r="M77" s="154"/>
      <c r="N77" s="154"/>
      <c r="O77" s="154"/>
      <c r="P77" s="154"/>
      <c r="Q77" s="154"/>
      <c r="R77" s="154"/>
      <c r="S77" s="154"/>
      <c r="T77" s="154"/>
      <c r="U77" s="102"/>
      <c r="V77" s="102"/>
    </row>
    <row r="78" spans="1:22" s="4" customFormat="1" hidden="1" x14ac:dyDescent="0.3">
      <c r="A78" s="135"/>
      <c r="B78" s="193"/>
      <c r="C78" s="200"/>
      <c r="D78" s="200"/>
      <c r="E78" s="201"/>
      <c r="F78" s="154"/>
      <c r="G78" s="154"/>
      <c r="H78" s="154"/>
      <c r="I78" s="154"/>
      <c r="J78" s="154"/>
      <c r="K78" s="154"/>
      <c r="L78" s="154"/>
      <c r="M78" s="154"/>
      <c r="N78" s="154"/>
      <c r="O78" s="154"/>
      <c r="P78" s="154"/>
      <c r="Q78" s="154"/>
      <c r="R78" s="154"/>
      <c r="S78" s="154"/>
      <c r="T78" s="154"/>
      <c r="U78" s="102"/>
      <c r="V78" s="102"/>
    </row>
    <row r="79" spans="1:22" s="4" customFormat="1" hidden="1" x14ac:dyDescent="0.3">
      <c r="A79" s="135"/>
      <c r="B79" s="193"/>
      <c r="C79" s="200"/>
      <c r="D79" s="200"/>
      <c r="E79" s="201"/>
      <c r="F79" s="154"/>
      <c r="G79" s="154"/>
      <c r="H79" s="154"/>
      <c r="I79" s="154"/>
      <c r="J79" s="154"/>
      <c r="K79" s="154"/>
      <c r="L79" s="154"/>
      <c r="M79" s="154"/>
      <c r="N79" s="154"/>
      <c r="O79" s="154"/>
      <c r="P79" s="154"/>
      <c r="Q79" s="154"/>
      <c r="R79" s="154"/>
      <c r="S79" s="154"/>
      <c r="T79" s="154"/>
      <c r="U79" s="102"/>
      <c r="V79" s="102"/>
    </row>
    <row r="80" spans="1:22" s="4" customFormat="1" ht="68.400000000000006" hidden="1" customHeight="1" x14ac:dyDescent="0.3">
      <c r="A80" s="135"/>
      <c r="B80" s="193"/>
      <c r="C80" s="200"/>
      <c r="D80" s="200"/>
      <c r="E80" s="201"/>
      <c r="F80" s="154"/>
      <c r="G80" s="154"/>
      <c r="H80" s="154"/>
      <c r="I80" s="154"/>
      <c r="J80" s="154"/>
      <c r="K80" s="154"/>
      <c r="L80" s="154"/>
      <c r="M80" s="154"/>
      <c r="N80" s="154"/>
      <c r="O80" s="154"/>
      <c r="P80" s="154"/>
      <c r="Q80" s="154"/>
      <c r="R80" s="154"/>
      <c r="S80" s="154"/>
      <c r="T80" s="154"/>
      <c r="U80" s="102"/>
      <c r="V80" s="102"/>
    </row>
    <row r="81" spans="1:22" s="4" customFormat="1" hidden="1" x14ac:dyDescent="0.3">
      <c r="A81" s="135"/>
      <c r="B81" s="193"/>
      <c r="C81" s="200"/>
      <c r="D81" s="200"/>
      <c r="E81" s="201"/>
      <c r="F81" s="154"/>
      <c r="G81" s="154"/>
      <c r="H81" s="154"/>
      <c r="I81" s="154"/>
      <c r="J81" s="154"/>
      <c r="K81" s="154"/>
      <c r="L81" s="154"/>
      <c r="M81" s="154"/>
      <c r="N81" s="154"/>
      <c r="O81" s="154"/>
      <c r="P81" s="154"/>
      <c r="Q81" s="154"/>
      <c r="R81" s="154"/>
      <c r="S81" s="154"/>
      <c r="T81" s="154"/>
      <c r="U81" s="102"/>
      <c r="V81" s="102"/>
    </row>
    <row r="82" spans="1:22" s="4" customFormat="1" ht="33.6" hidden="1" customHeight="1" x14ac:dyDescent="0.3">
      <c r="A82" s="135"/>
      <c r="B82" s="193"/>
      <c r="C82" s="200"/>
      <c r="D82" s="200"/>
      <c r="E82" s="201"/>
      <c r="F82" s="154"/>
      <c r="G82" s="154"/>
      <c r="H82" s="154"/>
      <c r="I82" s="154"/>
      <c r="J82" s="154"/>
      <c r="K82" s="154"/>
      <c r="L82" s="154"/>
      <c r="M82" s="154"/>
      <c r="N82" s="154"/>
      <c r="O82" s="154"/>
      <c r="P82" s="154"/>
      <c r="Q82" s="154"/>
      <c r="R82" s="154"/>
      <c r="S82" s="154"/>
      <c r="T82" s="154"/>
      <c r="U82" s="102"/>
      <c r="V82" s="102"/>
    </row>
    <row r="83" spans="1:22" s="4" customFormat="1" ht="15.6" hidden="1" x14ac:dyDescent="0.3">
      <c r="A83" s="135"/>
      <c r="B83" s="193"/>
      <c r="C83" s="140" t="s">
        <v>74</v>
      </c>
      <c r="D83" s="140" t="str">
        <f>H46</f>
        <v>PL-NPS</v>
      </c>
      <c r="E83" s="141">
        <f>I46</f>
        <v>-78.125</v>
      </c>
      <c r="F83" s="154"/>
      <c r="G83" s="154"/>
      <c r="H83" s="154"/>
      <c r="I83" s="154"/>
      <c r="J83" s="154"/>
      <c r="K83" s="154"/>
      <c r="L83" s="154"/>
      <c r="M83" s="154"/>
      <c r="N83" s="154"/>
      <c r="O83" s="154"/>
      <c r="P83" s="154"/>
      <c r="Q83" s="154"/>
      <c r="R83" s="154"/>
      <c r="S83" s="154"/>
      <c r="T83" s="154"/>
      <c r="U83" s="102"/>
      <c r="V83" s="102"/>
    </row>
    <row r="84" spans="1:22" s="4" customFormat="1" ht="14.4" hidden="1" x14ac:dyDescent="0.3">
      <c r="A84" s="135"/>
      <c r="B84" s="193"/>
      <c r="C84" s="142" t="s">
        <v>71</v>
      </c>
      <c r="D84" s="143" t="s">
        <v>100</v>
      </c>
      <c r="E84" s="148">
        <f>G46</f>
        <v>0.42857142857142855</v>
      </c>
      <c r="F84" s="154"/>
      <c r="G84" s="154"/>
      <c r="H84" s="154"/>
      <c r="I84" s="154"/>
      <c r="J84" s="154"/>
      <c r="K84" s="154"/>
      <c r="L84" s="154"/>
      <c r="M84" s="154"/>
      <c r="N84" s="154"/>
      <c r="O84" s="154"/>
      <c r="P84" s="154"/>
      <c r="Q84" s="154"/>
      <c r="R84" s="154"/>
      <c r="S84" s="154"/>
      <c r="T84" s="154"/>
      <c r="U84" s="102"/>
      <c r="V84" s="102"/>
    </row>
    <row r="85" spans="1:22" s="4" customFormat="1" ht="6" hidden="1" customHeight="1" x14ac:dyDescent="0.3">
      <c r="A85" s="135"/>
      <c r="B85" s="193"/>
      <c r="C85" s="204" t="str">
        <f>CONCATENATE(K19,K20,K22,K23,K24,K33,K40,K32,K46)</f>
        <v xml:space="preserve">        Ei vahvuuksia (tunnista vuorovaikutuskäytäntöjä, joista lähdet kehittämään vahvuuksia)</v>
      </c>
      <c r="D85" s="204"/>
      <c r="E85" s="205"/>
      <c r="F85" s="154"/>
      <c r="G85" s="154"/>
      <c r="H85" s="154"/>
      <c r="I85" s="154"/>
      <c r="J85" s="154"/>
      <c r="K85" s="154"/>
      <c r="L85" s="154"/>
      <c r="M85" s="154"/>
      <c r="N85" s="154"/>
      <c r="O85" s="154"/>
      <c r="P85" s="154"/>
      <c r="Q85" s="154"/>
      <c r="R85" s="154"/>
      <c r="S85" s="154"/>
      <c r="T85" s="154"/>
      <c r="U85" s="102"/>
      <c r="V85" s="102"/>
    </row>
    <row r="86" spans="1:22" s="4" customFormat="1" ht="6" hidden="1" customHeight="1" x14ac:dyDescent="0.3">
      <c r="A86" s="135"/>
      <c r="B86" s="193"/>
      <c r="C86" s="204"/>
      <c r="D86" s="204"/>
      <c r="E86" s="205"/>
      <c r="F86" s="154"/>
      <c r="G86" s="154"/>
      <c r="H86" s="154"/>
      <c r="I86" s="154"/>
      <c r="J86" s="154"/>
      <c r="K86" s="154"/>
      <c r="L86" s="154"/>
      <c r="M86" s="154"/>
      <c r="N86" s="154"/>
      <c r="O86" s="154"/>
      <c r="P86" s="154"/>
      <c r="Q86" s="154"/>
      <c r="R86" s="154"/>
      <c r="S86" s="154"/>
      <c r="T86" s="154"/>
      <c r="U86" s="102"/>
      <c r="V86" s="102"/>
    </row>
    <row r="87" spans="1:22" s="4" customFormat="1" ht="6" hidden="1" customHeight="1" x14ac:dyDescent="0.3">
      <c r="A87" s="135"/>
      <c r="B87" s="193"/>
      <c r="C87" s="204"/>
      <c r="D87" s="204"/>
      <c r="E87" s="205"/>
      <c r="F87" s="154"/>
      <c r="G87" s="154"/>
      <c r="H87" s="154"/>
      <c r="I87" s="154"/>
      <c r="J87" s="154"/>
      <c r="K87" s="154"/>
      <c r="L87" s="154"/>
      <c r="M87" s="154"/>
      <c r="N87" s="154"/>
      <c r="O87" s="154"/>
      <c r="P87" s="154"/>
      <c r="Q87" s="154"/>
      <c r="R87" s="154"/>
      <c r="S87" s="154"/>
      <c r="T87" s="154"/>
      <c r="U87" s="102"/>
      <c r="V87" s="102"/>
    </row>
    <row r="88" spans="1:22" s="4" customFormat="1" ht="6" hidden="1" customHeight="1" x14ac:dyDescent="0.3">
      <c r="A88" s="135"/>
      <c r="B88" s="193"/>
      <c r="C88" s="204"/>
      <c r="D88" s="204"/>
      <c r="E88" s="205"/>
      <c r="F88" s="154"/>
      <c r="G88" s="154"/>
      <c r="H88" s="154"/>
      <c r="I88" s="154"/>
      <c r="J88" s="154"/>
      <c r="K88" s="154"/>
      <c r="L88" s="154"/>
      <c r="M88" s="154"/>
      <c r="N88" s="154"/>
      <c r="O88" s="154"/>
      <c r="P88" s="154"/>
      <c r="Q88" s="154"/>
      <c r="R88" s="154"/>
      <c r="S88" s="154"/>
      <c r="T88" s="154"/>
      <c r="U88" s="102"/>
      <c r="V88" s="102"/>
    </row>
    <row r="89" spans="1:22" s="4" customFormat="1" ht="6" hidden="1" customHeight="1" x14ac:dyDescent="0.3">
      <c r="A89" s="135"/>
      <c r="B89" s="193"/>
      <c r="C89" s="204"/>
      <c r="D89" s="204"/>
      <c r="E89" s="205"/>
      <c r="F89" s="154"/>
      <c r="G89" s="154"/>
      <c r="H89" s="154"/>
      <c r="I89" s="154"/>
      <c r="J89" s="154"/>
      <c r="K89" s="154"/>
      <c r="L89" s="154"/>
      <c r="M89" s="154"/>
      <c r="N89" s="154"/>
      <c r="O89" s="154"/>
      <c r="P89" s="154"/>
      <c r="Q89" s="154"/>
      <c r="R89" s="154"/>
      <c r="S89" s="154"/>
      <c r="T89" s="154"/>
      <c r="U89" s="102"/>
      <c r="V89" s="102"/>
    </row>
    <row r="90" spans="1:22" s="4" customFormat="1" ht="12.6" hidden="1" customHeight="1" x14ac:dyDescent="0.3">
      <c r="A90" s="135"/>
      <c r="B90" s="193"/>
      <c r="C90" s="206" t="s">
        <v>137</v>
      </c>
      <c r="D90" s="206"/>
      <c r="E90" s="207"/>
      <c r="F90" s="154"/>
      <c r="G90" s="154"/>
      <c r="H90" s="154"/>
      <c r="I90" s="154"/>
      <c r="J90" s="154"/>
      <c r="K90" s="154"/>
      <c r="L90" s="154"/>
      <c r="M90" s="154"/>
      <c r="N90" s="154"/>
      <c r="O90" s="154"/>
      <c r="P90" s="154"/>
      <c r="Q90" s="154"/>
      <c r="R90" s="154"/>
      <c r="S90" s="154"/>
      <c r="T90" s="154"/>
      <c r="U90" s="102"/>
      <c r="V90" s="102"/>
    </row>
    <row r="91" spans="1:22" s="4" customFormat="1" ht="40.799999999999997" hidden="1" customHeight="1" x14ac:dyDescent="0.3">
      <c r="A91" s="135"/>
      <c r="B91" s="193"/>
      <c r="C91" s="200" t="str">
        <f>CONCATENATE(Q19,Q20,Q22,Q23,Q24,Q33,Q40,Q32,Q46)</f>
        <v xml:space="preserve">Esimiespajat, esimiesten keskinäinen vertaistuki (yhteiset palaverit, ideoinnit, keskustelut ym.). </v>
      </c>
      <c r="D91" s="200"/>
      <c r="E91" s="201"/>
      <c r="F91" s="154"/>
      <c r="G91" s="154"/>
      <c r="H91" s="154"/>
      <c r="I91" s="154"/>
      <c r="J91" s="154"/>
      <c r="K91" s="154"/>
      <c r="L91" s="154"/>
      <c r="M91" s="154"/>
      <c r="N91" s="154"/>
      <c r="O91" s="154"/>
      <c r="P91" s="154"/>
      <c r="Q91" s="154"/>
      <c r="R91" s="154"/>
      <c r="S91" s="154"/>
      <c r="T91" s="154"/>
      <c r="U91" s="102"/>
      <c r="V91" s="102"/>
    </row>
    <row r="92" spans="1:22" s="4" customFormat="1" hidden="1" x14ac:dyDescent="0.3">
      <c r="A92" s="135"/>
      <c r="B92" s="193"/>
      <c r="C92" s="142" t="s">
        <v>72</v>
      </c>
      <c r="D92" s="113"/>
      <c r="E92" s="137"/>
      <c r="F92" s="154"/>
      <c r="G92" s="154"/>
      <c r="H92" s="154"/>
      <c r="I92" s="154"/>
      <c r="J92" s="154"/>
      <c r="K92" s="154"/>
      <c r="L92" s="154"/>
      <c r="M92" s="154"/>
      <c r="N92" s="154"/>
      <c r="O92" s="154"/>
      <c r="P92" s="154"/>
      <c r="Q92" s="154"/>
      <c r="R92" s="154"/>
      <c r="S92" s="154"/>
      <c r="T92" s="154"/>
      <c r="U92" s="102"/>
      <c r="V92" s="102"/>
    </row>
    <row r="93" spans="1:22" s="4" customFormat="1" ht="13.8" hidden="1" customHeight="1" x14ac:dyDescent="0.3">
      <c r="A93" s="135"/>
      <c r="B93" s="193"/>
      <c r="C93" s="200" t="str">
        <f>CONCATENATE(J19,J20,J22,J23,J24,J33,J40,J32,J46)</f>
        <v xml:space="preserve">QWL kyselyllä saisit arvokasta tietoa henkilöstön kokemista kehittämistarpeista. Yhteinen ideointi ja kehittäminen olisi hyvä, sillä se edistäisi yhteishenkeä ja parantaisi suorituskykyä.  Työarjen kehittäminen olisi hyvä aktivoida, sillä parannetaan prosesseja ja työn sujuvuutta. Kannattaisi sopia työyhteisön tavoitteet. Yksilöt kaipaavat enemmän esimiehen kannustusta ja tunnustusta hyvästä työstä. Asiakaspalautteita kannattaa hyödyntää enemmän kehittämisessä. Yhteisöllistä palkitsemista kannattaa aktivoida ja muistaa, että aineetton palkitseminen on tärkeää eli kiitos ja positiivinen kannustus. </v>
      </c>
      <c r="D93" s="200"/>
      <c r="E93" s="201"/>
      <c r="F93" s="154"/>
      <c r="G93" s="154"/>
      <c r="H93" s="154"/>
      <c r="I93" s="154"/>
      <c r="J93" s="154"/>
      <c r="K93" s="154"/>
      <c r="L93" s="154"/>
      <c r="M93" s="154"/>
      <c r="N93" s="154"/>
      <c r="O93" s="154"/>
      <c r="P93" s="154"/>
      <c r="Q93" s="154"/>
      <c r="R93" s="154"/>
      <c r="S93" s="154"/>
      <c r="T93" s="154"/>
      <c r="U93" s="102"/>
      <c r="V93" s="102"/>
    </row>
    <row r="94" spans="1:22" s="4" customFormat="1" ht="13.8" hidden="1" customHeight="1" x14ac:dyDescent="0.3">
      <c r="A94" s="135"/>
      <c r="B94" s="193"/>
      <c r="C94" s="200"/>
      <c r="D94" s="200"/>
      <c r="E94" s="201"/>
      <c r="F94" s="154"/>
      <c r="G94" s="154"/>
      <c r="H94" s="154"/>
      <c r="I94" s="154"/>
      <c r="J94" s="154"/>
      <c r="K94" s="154"/>
      <c r="L94" s="154"/>
      <c r="M94" s="154"/>
      <c r="N94" s="154"/>
      <c r="O94" s="154"/>
      <c r="P94" s="154"/>
      <c r="Q94" s="154"/>
      <c r="R94" s="154"/>
      <c r="S94" s="154"/>
      <c r="T94" s="154"/>
      <c r="U94" s="102"/>
      <c r="V94" s="102"/>
    </row>
    <row r="95" spans="1:22" s="4" customFormat="1" ht="13.8" hidden="1" customHeight="1" x14ac:dyDescent="0.3">
      <c r="A95" s="135"/>
      <c r="B95" s="193"/>
      <c r="C95" s="200"/>
      <c r="D95" s="200"/>
      <c r="E95" s="201"/>
      <c r="F95" s="154"/>
      <c r="G95" s="154"/>
      <c r="H95" s="154"/>
      <c r="I95" s="154"/>
      <c r="J95" s="154"/>
      <c r="K95" s="154"/>
      <c r="L95" s="154"/>
      <c r="M95" s="154"/>
      <c r="N95" s="154"/>
      <c r="O95" s="154"/>
      <c r="P95" s="154"/>
      <c r="Q95" s="154"/>
      <c r="R95" s="154"/>
      <c r="S95" s="154"/>
      <c r="T95" s="154"/>
      <c r="U95" s="102"/>
      <c r="V95" s="102"/>
    </row>
    <row r="96" spans="1:22" s="4" customFormat="1" ht="13.8" hidden="1" customHeight="1" x14ac:dyDescent="0.3">
      <c r="A96" s="135"/>
      <c r="B96" s="193"/>
      <c r="C96" s="200"/>
      <c r="D96" s="200"/>
      <c r="E96" s="201"/>
      <c r="F96" s="154"/>
      <c r="G96" s="154"/>
      <c r="H96" s="154"/>
      <c r="I96" s="154"/>
      <c r="J96" s="154"/>
      <c r="K96" s="154"/>
      <c r="L96" s="154"/>
      <c r="M96" s="154"/>
      <c r="N96" s="154"/>
      <c r="O96" s="154"/>
      <c r="P96" s="154"/>
      <c r="Q96" s="154"/>
      <c r="R96" s="154"/>
      <c r="S96" s="154"/>
      <c r="T96" s="154"/>
      <c r="U96" s="102"/>
      <c r="V96" s="102"/>
    </row>
    <row r="97" spans="1:22" s="4" customFormat="1" ht="13.8" hidden="1" customHeight="1" x14ac:dyDescent="0.3">
      <c r="A97" s="135"/>
      <c r="B97" s="193"/>
      <c r="C97" s="200"/>
      <c r="D97" s="200"/>
      <c r="E97" s="201"/>
      <c r="F97" s="154"/>
      <c r="G97" s="154"/>
      <c r="H97" s="154"/>
      <c r="I97" s="154"/>
      <c r="J97" s="154"/>
      <c r="K97" s="154"/>
      <c r="L97" s="154"/>
      <c r="M97" s="154"/>
      <c r="N97" s="154"/>
      <c r="O97" s="154"/>
      <c r="P97" s="154"/>
      <c r="Q97" s="154"/>
      <c r="R97" s="154"/>
      <c r="S97" s="154"/>
      <c r="T97" s="154"/>
      <c r="U97" s="102"/>
      <c r="V97" s="102"/>
    </row>
    <row r="98" spans="1:22" s="4" customFormat="1" ht="13.8" hidden="1" customHeight="1" x14ac:dyDescent="0.3">
      <c r="A98" s="135"/>
      <c r="B98" s="193"/>
      <c r="C98" s="200"/>
      <c r="D98" s="200"/>
      <c r="E98" s="201"/>
      <c r="F98" s="154"/>
      <c r="G98" s="154"/>
      <c r="H98" s="154"/>
      <c r="I98" s="154"/>
      <c r="J98" s="154"/>
      <c r="K98" s="154"/>
      <c r="L98" s="154"/>
      <c r="M98" s="154"/>
      <c r="N98" s="154"/>
      <c r="O98" s="154"/>
      <c r="P98" s="154"/>
      <c r="Q98" s="154"/>
      <c r="R98" s="154"/>
      <c r="S98" s="154"/>
      <c r="T98" s="154"/>
      <c r="U98" s="102"/>
      <c r="V98" s="102"/>
    </row>
    <row r="99" spans="1:22" s="4" customFormat="1" hidden="1" x14ac:dyDescent="0.3">
      <c r="A99" s="135"/>
      <c r="B99" s="193"/>
      <c r="C99" s="136"/>
      <c r="D99" s="113"/>
      <c r="E99" s="137"/>
      <c r="F99" s="154"/>
      <c r="G99" s="154"/>
      <c r="H99" s="154"/>
      <c r="I99" s="154"/>
      <c r="J99" s="154"/>
      <c r="K99" s="154"/>
      <c r="L99" s="154"/>
      <c r="M99" s="154"/>
      <c r="N99" s="154"/>
      <c r="O99" s="154"/>
      <c r="P99" s="154"/>
      <c r="Q99" s="154"/>
      <c r="R99" s="154"/>
      <c r="S99" s="154"/>
      <c r="T99" s="154"/>
      <c r="U99" s="102"/>
      <c r="V99" s="102"/>
    </row>
    <row r="100" spans="1:22" s="4" customFormat="1" hidden="1" x14ac:dyDescent="0.3">
      <c r="A100" s="135"/>
      <c r="B100" s="193"/>
      <c r="C100" s="136"/>
      <c r="D100" s="113"/>
      <c r="E100" s="137"/>
      <c r="F100" s="154"/>
      <c r="G100" s="154"/>
      <c r="H100" s="154"/>
      <c r="I100" s="154"/>
      <c r="J100" s="154"/>
      <c r="K100" s="154"/>
      <c r="L100" s="154"/>
      <c r="M100" s="154"/>
      <c r="N100" s="154"/>
      <c r="O100" s="154"/>
      <c r="P100" s="154"/>
      <c r="Q100" s="154"/>
      <c r="R100" s="154"/>
      <c r="S100" s="154"/>
      <c r="T100" s="154"/>
      <c r="U100" s="102"/>
      <c r="V100" s="102"/>
    </row>
    <row r="101" spans="1:22" s="4" customFormat="1" hidden="1" x14ac:dyDescent="0.3">
      <c r="A101" s="135"/>
      <c r="B101" s="193"/>
      <c r="C101" s="136"/>
      <c r="D101" s="113"/>
      <c r="E101" s="137"/>
      <c r="F101" s="154"/>
      <c r="G101" s="154"/>
      <c r="H101" s="154"/>
      <c r="I101" s="154"/>
      <c r="J101" s="154"/>
      <c r="K101" s="154"/>
      <c r="L101" s="154"/>
      <c r="M101" s="154"/>
      <c r="N101" s="154"/>
      <c r="O101" s="154"/>
      <c r="P101" s="154"/>
      <c r="Q101" s="154"/>
      <c r="R101" s="154"/>
      <c r="S101" s="154"/>
      <c r="T101" s="154"/>
      <c r="U101" s="102"/>
      <c r="V101" s="102"/>
    </row>
    <row r="102" spans="1:22" s="4" customFormat="1" hidden="1" x14ac:dyDescent="0.3">
      <c r="A102" s="135"/>
      <c r="B102" s="193"/>
      <c r="C102" s="136"/>
      <c r="D102" s="113"/>
      <c r="E102" s="137"/>
      <c r="F102" s="154"/>
      <c r="G102" s="154"/>
      <c r="H102" s="154"/>
      <c r="I102" s="154"/>
      <c r="J102" s="154"/>
      <c r="K102" s="154"/>
      <c r="L102" s="154"/>
      <c r="M102" s="154"/>
      <c r="N102" s="154"/>
      <c r="O102" s="154"/>
      <c r="P102" s="154"/>
      <c r="Q102" s="154"/>
      <c r="R102" s="154"/>
      <c r="S102" s="154"/>
      <c r="T102" s="154"/>
      <c r="U102" s="102"/>
      <c r="V102" s="102"/>
    </row>
    <row r="103" spans="1:22" s="4" customFormat="1" hidden="1" x14ac:dyDescent="0.3">
      <c r="A103" s="135"/>
      <c r="B103" s="193"/>
      <c r="C103" s="136"/>
      <c r="D103" s="113"/>
      <c r="E103" s="137"/>
      <c r="F103" s="154"/>
      <c r="G103" s="154"/>
      <c r="H103" s="154"/>
      <c r="I103" s="154"/>
      <c r="J103" s="154"/>
      <c r="K103" s="154"/>
      <c r="L103" s="154"/>
      <c r="M103" s="154"/>
      <c r="N103" s="154"/>
      <c r="O103" s="154"/>
      <c r="P103" s="154"/>
      <c r="Q103" s="154"/>
      <c r="R103" s="154"/>
      <c r="S103" s="154"/>
      <c r="T103" s="154"/>
      <c r="U103" s="102"/>
      <c r="V103" s="102"/>
    </row>
    <row r="104" spans="1:22" hidden="1" x14ac:dyDescent="0.3">
      <c r="A104" s="111"/>
      <c r="B104" s="183"/>
      <c r="C104" s="149"/>
      <c r="D104" s="112"/>
      <c r="E104" s="115"/>
    </row>
    <row r="105" spans="1:22" hidden="1" x14ac:dyDescent="0.3">
      <c r="A105" s="111"/>
      <c r="B105" s="183"/>
      <c r="C105" s="149"/>
      <c r="D105" s="112"/>
      <c r="E105" s="115"/>
    </row>
    <row r="106" spans="1:22" hidden="1" x14ac:dyDescent="0.3">
      <c r="A106" s="111"/>
      <c r="B106" s="183"/>
      <c r="C106" s="149"/>
      <c r="D106" s="112"/>
      <c r="E106" s="115"/>
    </row>
    <row r="107" spans="1:22" hidden="1" x14ac:dyDescent="0.3">
      <c r="A107" s="111"/>
      <c r="B107" s="183"/>
      <c r="C107" s="149"/>
      <c r="D107" s="112"/>
      <c r="E107" s="115"/>
    </row>
    <row r="108" spans="1:22" hidden="1" x14ac:dyDescent="0.3">
      <c r="A108" s="111"/>
      <c r="B108" s="183"/>
      <c r="C108" s="149"/>
      <c r="D108" s="112"/>
      <c r="E108" s="115"/>
    </row>
    <row r="109" spans="1:22" hidden="1" x14ac:dyDescent="0.3">
      <c r="A109" s="111"/>
      <c r="B109" s="183"/>
      <c r="C109" s="149"/>
      <c r="D109" s="112"/>
      <c r="E109" s="115"/>
    </row>
    <row r="110" spans="1:22" hidden="1" x14ac:dyDescent="0.3">
      <c r="A110" s="111"/>
      <c r="B110" s="183"/>
      <c r="C110" s="149"/>
      <c r="D110" s="112"/>
      <c r="E110" s="115"/>
    </row>
    <row r="111" spans="1:22" hidden="1" x14ac:dyDescent="0.3">
      <c r="A111" s="111"/>
      <c r="B111" s="183"/>
      <c r="C111" s="149"/>
      <c r="D111" s="112"/>
      <c r="E111" s="115"/>
    </row>
    <row r="112" spans="1:22" hidden="1" x14ac:dyDescent="0.3">
      <c r="A112" s="111"/>
      <c r="B112" s="183"/>
      <c r="C112" s="149"/>
      <c r="D112" s="112"/>
      <c r="E112" s="115"/>
    </row>
    <row r="113" spans="1:5" hidden="1" x14ac:dyDescent="0.3">
      <c r="A113" s="111"/>
      <c r="B113" s="183"/>
      <c r="C113" s="149"/>
      <c r="D113" s="112"/>
      <c r="E113" s="115"/>
    </row>
    <row r="114" spans="1:5" hidden="1" x14ac:dyDescent="0.3">
      <c r="A114" s="111"/>
      <c r="B114" s="183"/>
      <c r="C114" s="149"/>
      <c r="D114" s="112"/>
      <c r="E114" s="115"/>
    </row>
    <row r="115" spans="1:5" hidden="1" x14ac:dyDescent="0.3">
      <c r="A115" s="111"/>
      <c r="B115" s="183"/>
      <c r="C115" s="149"/>
      <c r="D115" s="112"/>
      <c r="E115" s="115"/>
    </row>
    <row r="116" spans="1:5" ht="14.4" thickBot="1" x14ac:dyDescent="0.35">
      <c r="A116" s="150"/>
      <c r="B116" s="194"/>
      <c r="C116" s="152"/>
      <c r="D116" s="151"/>
      <c r="E116" s="153"/>
    </row>
    <row r="117" spans="1:5" x14ac:dyDescent="0.3">
      <c r="A117" s="1"/>
      <c r="B117" s="2"/>
      <c r="C117" s="1"/>
      <c r="D117" s="2"/>
      <c r="E117" s="2"/>
    </row>
    <row r="118" spans="1:5" x14ac:dyDescent="0.3">
      <c r="A118" s="1"/>
      <c r="B118" s="2"/>
      <c r="C118" s="1"/>
      <c r="D118" s="2"/>
      <c r="E118" s="2"/>
    </row>
    <row r="119" spans="1:5" x14ac:dyDescent="0.3">
      <c r="A119" s="1"/>
      <c r="B119" s="2"/>
      <c r="C119" s="1"/>
      <c r="D119" s="2"/>
      <c r="E119" s="2"/>
    </row>
    <row r="120" spans="1:5" x14ac:dyDescent="0.3">
      <c r="A120" s="1"/>
      <c r="B120" s="2"/>
      <c r="C120" s="1"/>
      <c r="D120" s="2"/>
      <c r="E120" s="2"/>
    </row>
    <row r="121" spans="1:5" x14ac:dyDescent="0.3">
      <c r="A121" s="1"/>
      <c r="B121" s="2"/>
      <c r="C121" s="1"/>
      <c r="D121" s="2"/>
      <c r="E121" s="2"/>
    </row>
    <row r="122" spans="1:5" x14ac:dyDescent="0.3">
      <c r="A122" s="1"/>
      <c r="B122" s="2"/>
      <c r="C122" s="1"/>
      <c r="D122" s="2"/>
      <c r="E122" s="2"/>
    </row>
    <row r="123" spans="1:5" x14ac:dyDescent="0.3">
      <c r="A123" s="1"/>
      <c r="B123" s="2"/>
      <c r="C123" s="1"/>
      <c r="D123" s="2"/>
      <c r="E123" s="2"/>
    </row>
    <row r="124" spans="1:5" x14ac:dyDescent="0.3">
      <c r="A124" s="1"/>
      <c r="B124" s="2"/>
      <c r="C124" s="1"/>
      <c r="D124" s="2"/>
      <c r="E124" s="2"/>
    </row>
    <row r="125" spans="1:5" x14ac:dyDescent="0.3">
      <c r="A125" s="1"/>
      <c r="B125" s="2"/>
      <c r="C125" s="1"/>
      <c r="D125" s="2"/>
      <c r="E125" s="2"/>
    </row>
    <row r="126" spans="1:5" x14ac:dyDescent="0.3">
      <c r="A126" s="1"/>
      <c r="B126" s="2"/>
      <c r="C126" s="1"/>
      <c r="D126" s="2"/>
      <c r="E126" s="2"/>
    </row>
  </sheetData>
  <mergeCells count="13">
    <mergeCell ref="C69:E73"/>
    <mergeCell ref="J8:K8"/>
    <mergeCell ref="C53:E57"/>
    <mergeCell ref="C58:E58"/>
    <mergeCell ref="C59:E59"/>
    <mergeCell ref="C61:E66"/>
    <mergeCell ref="C93:E98"/>
    <mergeCell ref="C74:E74"/>
    <mergeCell ref="C75:E75"/>
    <mergeCell ref="C77:E82"/>
    <mergeCell ref="C85:E89"/>
    <mergeCell ref="C90:E90"/>
    <mergeCell ref="C91:E91"/>
  </mergeCells>
  <conditionalFormatting sqref="G2:I2">
    <cfRule type="aboveAverage" dxfId="3" priority="1"/>
    <cfRule type="aboveAverage" dxfId="2" priority="2" aboveAverage="0"/>
  </conditionalFormatting>
  <pageMargins left="0.25" right="0.25" top="0.75" bottom="0.75" header="0.3" footer="0.3"/>
  <pageSetup scale="63" orientation="landscape"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26"/>
  <sheetViews>
    <sheetView zoomScale="90" zoomScaleNormal="90" workbookViewId="0">
      <selection activeCell="E3" sqref="E3"/>
    </sheetView>
  </sheetViews>
  <sheetFormatPr defaultColWidth="8.88671875" defaultRowHeight="13.8" x14ac:dyDescent="0.3"/>
  <cols>
    <col min="1" max="1" width="4.44140625" style="46" customWidth="1"/>
    <col min="2" max="2" width="2.33203125" style="6" customWidth="1"/>
    <col min="3" max="3" width="50.88671875" style="46" customWidth="1"/>
    <col min="4" max="5" width="10.109375" style="6" customWidth="1"/>
    <col min="6" max="6" width="8.88671875" style="6"/>
    <col min="7" max="7" width="7.77734375" style="6" customWidth="1"/>
    <col min="8" max="8" width="9.21875" style="6" customWidth="1"/>
    <col min="9" max="9" width="7.77734375" style="6" customWidth="1"/>
    <col min="10" max="10" width="8.109375" style="6" customWidth="1"/>
    <col min="11" max="11" width="6.77734375" style="6" customWidth="1"/>
    <col min="12" max="15" width="8.88671875" style="2"/>
    <col min="16" max="16" width="8.88671875" style="6"/>
    <col min="17" max="21" width="8.88671875" style="2"/>
    <col min="22" max="16384" width="8.88671875" style="6"/>
  </cols>
  <sheetData>
    <row r="1" spans="1:27" s="4" customFormat="1" ht="18" x14ac:dyDescent="0.35">
      <c r="A1" s="1"/>
      <c r="B1" s="2"/>
      <c r="C1" s="3" t="s">
        <v>1</v>
      </c>
      <c r="D1" s="2"/>
      <c r="E1" s="47">
        <f>Lomake!E1</f>
        <v>0</v>
      </c>
      <c r="F1" s="2"/>
      <c r="G1" s="48" t="s">
        <v>3</v>
      </c>
      <c r="H1" s="48" t="s">
        <v>4</v>
      </c>
      <c r="I1" s="48" t="s">
        <v>5</v>
      </c>
      <c r="J1" s="48" t="s">
        <v>2</v>
      </c>
      <c r="K1" s="2"/>
      <c r="L1" s="2"/>
      <c r="M1" s="2"/>
      <c r="N1" s="2"/>
      <c r="O1" s="2"/>
      <c r="P1" s="2"/>
      <c r="Q1" s="2"/>
      <c r="R1" s="2"/>
      <c r="S1" s="2"/>
      <c r="T1" s="2"/>
      <c r="U1" s="2"/>
    </row>
    <row r="2" spans="1:27" s="4" customFormat="1" ht="15.6" x14ac:dyDescent="0.3">
      <c r="A2" s="195"/>
      <c r="B2" s="178" t="s">
        <v>75</v>
      </c>
      <c r="C2" s="5"/>
      <c r="D2" s="178" t="s">
        <v>76</v>
      </c>
      <c r="E2" s="196">
        <f>Lomake!E2</f>
        <v>44350.700211840274</v>
      </c>
      <c r="F2" s="2"/>
      <c r="G2" s="49">
        <v>0.7483760683760684</v>
      </c>
      <c r="H2" s="49">
        <v>0.72205128205128233</v>
      </c>
      <c r="I2" s="49">
        <v>0.67111111111111144</v>
      </c>
      <c r="J2" s="50">
        <f>(0.002+1.3*G2-0.61*(G2^2)+0.005*(G2^3))*(((1.02*H2+0.09)+(1.7195*(I2^3)-0.92*(I2^2)+0.32*I2+0.64))/2)</f>
        <v>0.56756162846184499</v>
      </c>
      <c r="K2" s="2"/>
      <c r="L2" s="2"/>
      <c r="M2" s="2"/>
      <c r="N2" s="2"/>
      <c r="O2" s="2"/>
      <c r="P2" s="2"/>
      <c r="Q2" s="2"/>
      <c r="R2" s="2"/>
      <c r="S2" s="2"/>
      <c r="T2" s="2"/>
      <c r="U2" s="2"/>
    </row>
    <row r="3" spans="1:27" s="4" customFormat="1" x14ac:dyDescent="0.3">
      <c r="A3" s="197"/>
      <c r="B3" s="198" t="s">
        <v>140</v>
      </c>
      <c r="C3" s="198"/>
      <c r="D3" s="198"/>
      <c r="E3" s="180"/>
      <c r="F3" s="2"/>
      <c r="G3" s="2"/>
      <c r="H3" s="86"/>
      <c r="I3" s="86"/>
      <c r="J3" s="86"/>
      <c r="K3" s="86"/>
      <c r="L3" s="86"/>
      <c r="M3" s="86"/>
      <c r="N3" s="86"/>
      <c r="O3" s="86"/>
      <c r="P3" s="86"/>
      <c r="Q3" s="86"/>
      <c r="R3" s="86"/>
      <c r="S3" s="86"/>
      <c r="T3" s="86"/>
      <c r="U3" s="86"/>
      <c r="V3" s="87"/>
    </row>
    <row r="4" spans="1:27" s="4" customFormat="1" x14ac:dyDescent="0.3">
      <c r="A4" s="197"/>
      <c r="B4" s="198"/>
      <c r="C4" s="198"/>
      <c r="D4" s="181" t="s">
        <v>0</v>
      </c>
      <c r="E4" s="180">
        <f>Lomake!E4</f>
        <v>2</v>
      </c>
      <c r="F4" s="2"/>
      <c r="G4" s="2"/>
      <c r="H4" s="86"/>
      <c r="I4" s="86"/>
      <c r="J4" s="86"/>
      <c r="K4" s="86"/>
      <c r="L4" s="86"/>
      <c r="M4" s="86"/>
      <c r="N4" s="86"/>
      <c r="O4" s="86"/>
      <c r="P4" s="86"/>
      <c r="Q4" s="86"/>
      <c r="R4" s="86"/>
      <c r="S4" s="86"/>
      <c r="T4" s="86"/>
      <c r="U4" s="86"/>
      <c r="V4" s="87"/>
      <c r="W4" s="78"/>
      <c r="X4" s="78"/>
      <c r="Y4" s="78"/>
      <c r="Z4" s="78"/>
      <c r="AA4" s="78"/>
    </row>
    <row r="5" spans="1:27" s="4" customFormat="1" ht="5.4" customHeight="1" x14ac:dyDescent="0.3">
      <c r="A5" s="1"/>
      <c r="B5" s="2"/>
      <c r="C5" s="7"/>
      <c r="D5" s="2"/>
      <c r="E5" s="2"/>
      <c r="F5" s="2"/>
      <c r="G5" s="2"/>
      <c r="H5" s="86"/>
      <c r="I5" s="86"/>
      <c r="J5" s="86"/>
      <c r="K5" s="86"/>
      <c r="L5" s="86"/>
      <c r="M5" s="86"/>
      <c r="N5" s="86"/>
      <c r="O5" s="86"/>
      <c r="P5" s="86"/>
      <c r="Q5" s="86"/>
      <c r="R5" s="86"/>
      <c r="S5" s="86"/>
      <c r="T5" s="86"/>
      <c r="U5" s="86"/>
      <c r="V5" s="87"/>
      <c r="W5" s="78"/>
      <c r="X5" s="78"/>
      <c r="Y5" s="78"/>
      <c r="Z5" s="78"/>
      <c r="AA5" s="78"/>
    </row>
    <row r="6" spans="1:27" s="4" customFormat="1" ht="5.4" customHeight="1" x14ac:dyDescent="0.3">
      <c r="A6" s="1"/>
      <c r="B6" s="2"/>
      <c r="C6" s="7"/>
      <c r="D6" s="2"/>
      <c r="E6" s="2"/>
      <c r="F6" s="2"/>
      <c r="G6" s="2"/>
      <c r="H6" s="86"/>
      <c r="I6" s="86"/>
      <c r="J6" s="86"/>
      <c r="K6" s="86"/>
      <c r="L6" s="86"/>
      <c r="M6" s="86"/>
      <c r="N6" s="86"/>
      <c r="O6" s="86"/>
      <c r="P6" s="86"/>
      <c r="Q6" s="86"/>
      <c r="R6" s="86"/>
      <c r="S6" s="86"/>
      <c r="T6" s="86"/>
      <c r="U6" s="86"/>
      <c r="V6" s="87"/>
      <c r="W6" s="78"/>
      <c r="X6" s="78"/>
      <c r="Y6" s="78"/>
      <c r="Z6" s="78"/>
      <c r="AA6" s="78"/>
    </row>
    <row r="7" spans="1:27" ht="15.6" x14ac:dyDescent="0.3">
      <c r="A7" s="8"/>
      <c r="B7" s="8"/>
      <c r="C7" s="8"/>
      <c r="D7" s="9" t="s">
        <v>6</v>
      </c>
      <c r="E7" s="10" t="s">
        <v>6</v>
      </c>
      <c r="F7" s="2"/>
      <c r="G7" s="2"/>
      <c r="H7" s="86"/>
      <c r="I7" s="86"/>
      <c r="J7" s="86"/>
      <c r="K7" s="86"/>
      <c r="L7" s="88"/>
      <c r="M7" s="88"/>
      <c r="N7" s="88"/>
      <c r="O7" s="88"/>
      <c r="P7" s="88"/>
      <c r="Q7" s="86"/>
      <c r="R7" s="86"/>
      <c r="S7" s="86"/>
      <c r="T7" s="86"/>
      <c r="U7" s="86"/>
      <c r="V7" s="89"/>
      <c r="W7" s="80"/>
      <c r="X7" s="80"/>
      <c r="Y7" s="80"/>
      <c r="Z7" s="80"/>
      <c r="AA7" s="80"/>
    </row>
    <row r="8" spans="1:27" ht="15.6" x14ac:dyDescent="0.3">
      <c r="A8" s="8"/>
      <c r="B8" s="8"/>
      <c r="C8" s="8"/>
      <c r="D8" s="12" t="s">
        <v>7</v>
      </c>
      <c r="E8" s="12" t="s">
        <v>7</v>
      </c>
      <c r="F8" s="6" t="s">
        <v>8</v>
      </c>
      <c r="H8" s="86"/>
      <c r="I8" s="86"/>
      <c r="J8" s="209" t="s">
        <v>102</v>
      </c>
      <c r="K8" s="209"/>
      <c r="L8" s="90" t="s">
        <v>9</v>
      </c>
      <c r="M8" s="90" t="s">
        <v>10</v>
      </c>
      <c r="N8" s="90" t="s">
        <v>11</v>
      </c>
      <c r="O8" s="90" t="s">
        <v>12</v>
      </c>
      <c r="P8" s="90" t="s">
        <v>13</v>
      </c>
      <c r="Q8" s="86"/>
      <c r="R8" s="86"/>
      <c r="S8" s="86"/>
      <c r="T8" s="86"/>
      <c r="U8" s="86"/>
      <c r="V8" s="89"/>
      <c r="W8" s="80"/>
      <c r="X8" s="80"/>
      <c r="Y8" s="80"/>
      <c r="Z8" s="80"/>
      <c r="AA8" s="80"/>
    </row>
    <row r="9" spans="1:27" ht="15.6" x14ac:dyDescent="0.3">
      <c r="A9" s="8"/>
      <c r="B9" s="8"/>
      <c r="C9" s="8"/>
      <c r="D9" s="13" t="s">
        <v>14</v>
      </c>
      <c r="E9" s="13" t="s">
        <v>138</v>
      </c>
      <c r="F9" s="6" t="s">
        <v>15</v>
      </c>
      <c r="H9" s="91" t="s">
        <v>16</v>
      </c>
      <c r="I9" s="91" t="s">
        <v>17</v>
      </c>
      <c r="J9" s="91" t="s">
        <v>16</v>
      </c>
      <c r="K9" s="91" t="s">
        <v>17</v>
      </c>
      <c r="L9" s="88"/>
      <c r="M9" s="88"/>
      <c r="N9" s="88"/>
      <c r="O9" s="88"/>
      <c r="P9" s="88"/>
      <c r="Q9" s="86" t="s">
        <v>101</v>
      </c>
      <c r="R9" s="86"/>
      <c r="S9" s="86"/>
      <c r="T9" s="86"/>
      <c r="U9" s="86"/>
      <c r="V9" s="89"/>
      <c r="W9" s="80"/>
      <c r="X9" s="80"/>
      <c r="Y9" s="80"/>
      <c r="Z9" s="80"/>
      <c r="AA9" s="80"/>
    </row>
    <row r="10" spans="1:27" ht="15.6" x14ac:dyDescent="0.3">
      <c r="A10" s="11">
        <v>1</v>
      </c>
      <c r="B10" s="14"/>
      <c r="C10" t="s">
        <v>105</v>
      </c>
      <c r="D10" s="15">
        <f>Lomake!D10</f>
        <v>2</v>
      </c>
      <c r="E10" s="51">
        <f>Lomake!E10</f>
        <v>3</v>
      </c>
      <c r="F10" s="16">
        <f>(D10+E10)/8</f>
        <v>0.625</v>
      </c>
      <c r="G10" s="82" t="s">
        <v>4</v>
      </c>
      <c r="H10" s="92" t="s">
        <v>87</v>
      </c>
      <c r="I10" s="92" t="s">
        <v>88</v>
      </c>
      <c r="J10" s="88" t="str">
        <f>IF(SUM(L10:N10)&gt;0,H10," ")</f>
        <v xml:space="preserve"> </v>
      </c>
      <c r="K10" s="88" t="str">
        <f>IF(P10&gt;0,I10," ")</f>
        <v xml:space="preserve"> </v>
      </c>
      <c r="L10" s="93">
        <f>IF(F10&lt;20.01%,1,0)</f>
        <v>0</v>
      </c>
      <c r="M10" s="93">
        <f>IF(AND(F10&gt;20%,F10&lt;40.01%)=FALSE,0,1)</f>
        <v>0</v>
      </c>
      <c r="N10" s="93">
        <f>IF(AND(F10&gt;40%,F10&lt;60.01%)=FALSE,0,1)</f>
        <v>0</v>
      </c>
      <c r="O10" s="93">
        <f>IF(AND(F10&gt;60%,F10&lt;80.01%)=FALSE,0,1)</f>
        <v>1</v>
      </c>
      <c r="P10" s="93">
        <f>IF(AND(F10&gt;80%,F10&lt;100.01%)=FALSE,0,1)</f>
        <v>0</v>
      </c>
      <c r="Q10" s="86" t="str">
        <f>IF(O10=1,C10,"")</f>
        <v xml:space="preserve">Kehityskeskustelu työntekijän kanssa. </v>
      </c>
      <c r="R10" s="86"/>
      <c r="S10" s="86"/>
      <c r="T10" s="86"/>
      <c r="U10" s="86"/>
      <c r="V10" s="89"/>
      <c r="W10" s="80"/>
      <c r="X10" s="80"/>
      <c r="Y10" s="80"/>
      <c r="Z10" s="80"/>
      <c r="AA10" s="80"/>
    </row>
    <row r="11" spans="1:27" ht="15.6" x14ac:dyDescent="0.3">
      <c r="A11" s="11">
        <f>1+A10</f>
        <v>2</v>
      </c>
      <c r="B11" s="14"/>
      <c r="C11" t="s">
        <v>106</v>
      </c>
      <c r="D11" s="15">
        <f>Lomake!D11</f>
        <v>1</v>
      </c>
      <c r="E11" s="51">
        <f>Lomake!E11</f>
        <v>2</v>
      </c>
      <c r="F11" s="16">
        <f t="shared" ref="F11:F41" si="0">(D11+E11)/8</f>
        <v>0.375</v>
      </c>
      <c r="G11" s="83" t="s">
        <v>3</v>
      </c>
      <c r="H11" s="92" t="s">
        <v>90</v>
      </c>
      <c r="I11" s="92" t="s">
        <v>89</v>
      </c>
      <c r="J11" s="88" t="str">
        <f t="shared" ref="J11:J41" si="1">IF(SUM(L11:N11)&gt;0,H11," ")</f>
        <v xml:space="preserve">Varhaisen tuen mallilla kannattaa ennaltaehkäistä työkyvyn heikentymistä. </v>
      </c>
      <c r="K11" s="88" t="str">
        <f t="shared" ref="K11:K41" si="2">IF(P11&gt;0,I11," ")</f>
        <v xml:space="preserve"> </v>
      </c>
      <c r="L11" s="93">
        <f>IF(F11&lt;20.01%,1,0)</f>
        <v>0</v>
      </c>
      <c r="M11" s="93">
        <f>IF(AND(F11&gt;20%,F11&lt;40.01%)=FALSE,0,1)</f>
        <v>1</v>
      </c>
      <c r="N11" s="93">
        <f>IF(AND(F11&gt;40%,F11&lt;60.01%)=FALSE,0,1)</f>
        <v>0</v>
      </c>
      <c r="O11" s="93">
        <f>IF(AND(F11&gt;60%,F11&lt;80.01%)=FALSE,0,1)</f>
        <v>0</v>
      </c>
      <c r="P11" s="93">
        <f>IF(AND(F11&gt;80%,F11&lt;100.01%)=FALSE,0,1)</f>
        <v>0</v>
      </c>
      <c r="Q11" s="86" t="str">
        <f t="shared" ref="Q11:Q41" si="3">IF(O11=1,C11,"")</f>
        <v/>
      </c>
      <c r="R11" s="86"/>
      <c r="S11" s="86"/>
      <c r="T11" s="86"/>
      <c r="U11" s="86"/>
      <c r="V11" s="89"/>
      <c r="W11" s="80"/>
      <c r="X11" s="80"/>
      <c r="Y11" s="80"/>
      <c r="Z11" s="80"/>
      <c r="AA11" s="80"/>
    </row>
    <row r="12" spans="1:27" ht="15.6" x14ac:dyDescent="0.3">
      <c r="A12" s="11">
        <f t="shared" ref="A12:A41" si="4">1+A11</f>
        <v>3</v>
      </c>
      <c r="B12" s="14"/>
      <c r="C12" t="s">
        <v>107</v>
      </c>
      <c r="D12" s="15">
        <f>Lomake!D12</f>
        <v>3</v>
      </c>
      <c r="E12" s="51">
        <f>Lomake!E12</f>
        <v>3</v>
      </c>
      <c r="F12" s="16">
        <f t="shared" si="0"/>
        <v>0.75</v>
      </c>
      <c r="G12" s="83" t="s">
        <v>3</v>
      </c>
      <c r="H12" s="92" t="s">
        <v>18</v>
      </c>
      <c r="I12" s="92" t="s">
        <v>19</v>
      </c>
      <c r="J12" s="88" t="str">
        <f t="shared" si="1"/>
        <v xml:space="preserve"> </v>
      </c>
      <c r="K12" s="88" t="str">
        <f t="shared" si="2"/>
        <v xml:space="preserve"> </v>
      </c>
      <c r="L12" s="93">
        <f t="shared" ref="L12:L41" si="5">IF(F12&lt;20.01%,1,0)</f>
        <v>0</v>
      </c>
      <c r="M12" s="93">
        <f t="shared" ref="M12:M41" si="6">IF(AND(F12&gt;20%,F12&lt;40.01%)=FALSE,0,1)</f>
        <v>0</v>
      </c>
      <c r="N12" s="93">
        <f t="shared" ref="N12:N41" si="7">IF(AND(F12&gt;40%,F12&lt;60.01%)=FALSE,0,1)</f>
        <v>0</v>
      </c>
      <c r="O12" s="93">
        <f t="shared" ref="O12:O41" si="8">IF(AND(F12&gt;60%,F12&lt;80.01%)=FALSE,0,1)</f>
        <v>1</v>
      </c>
      <c r="P12" s="93">
        <f t="shared" ref="P12:P41" si="9">IF(AND(F12&gt;80%,F12&lt;100.01%)=FALSE,0,1)</f>
        <v>0</v>
      </c>
      <c r="Q12" s="86" t="str">
        <f t="shared" si="3"/>
        <v>Työntekijöiden tarpeiden kuunteleminen ja niihin tuen antaminen.</v>
      </c>
      <c r="R12" s="86"/>
      <c r="S12" s="86"/>
      <c r="T12" s="86"/>
      <c r="U12" s="86"/>
      <c r="V12" s="89"/>
      <c r="W12" s="80"/>
      <c r="X12" s="80"/>
      <c r="Y12" s="80"/>
      <c r="Z12" s="80"/>
      <c r="AA12" s="80"/>
    </row>
    <row r="13" spans="1:27" ht="15.6" x14ac:dyDescent="0.3">
      <c r="A13" s="11">
        <f t="shared" si="4"/>
        <v>4</v>
      </c>
      <c r="B13" s="14"/>
      <c r="C13" t="s">
        <v>108</v>
      </c>
      <c r="D13" s="15">
        <f>Lomake!D13</f>
        <v>3</v>
      </c>
      <c r="E13" s="51">
        <f>Lomake!E13</f>
        <v>3</v>
      </c>
      <c r="F13" s="16">
        <f t="shared" si="0"/>
        <v>0.75</v>
      </c>
      <c r="G13" s="82" t="s">
        <v>4</v>
      </c>
      <c r="H13" s="92" t="s">
        <v>91</v>
      </c>
      <c r="I13" s="92" t="s">
        <v>20</v>
      </c>
      <c r="J13" s="88" t="str">
        <f t="shared" si="1"/>
        <v xml:space="preserve"> </v>
      </c>
      <c r="K13" s="88" t="str">
        <f t="shared" si="2"/>
        <v xml:space="preserve"> </v>
      </c>
      <c r="L13" s="93">
        <f t="shared" si="5"/>
        <v>0</v>
      </c>
      <c r="M13" s="93">
        <f t="shared" si="6"/>
        <v>0</v>
      </c>
      <c r="N13" s="93">
        <f t="shared" si="7"/>
        <v>0</v>
      </c>
      <c r="O13" s="93">
        <f t="shared" si="8"/>
        <v>1</v>
      </c>
      <c r="P13" s="93">
        <f t="shared" si="9"/>
        <v>0</v>
      </c>
      <c r="Q13" s="86" t="str">
        <f t="shared" si="3"/>
        <v xml:space="preserve">Rekrytointiprosessin toteuttaminen/osallistuminen. </v>
      </c>
      <c r="R13" s="86"/>
      <c r="S13" s="86"/>
      <c r="T13" s="86"/>
      <c r="U13" s="86"/>
      <c r="V13" s="89"/>
      <c r="W13" s="80"/>
      <c r="X13" s="80"/>
      <c r="Y13" s="80"/>
      <c r="Z13" s="80"/>
      <c r="AA13" s="80"/>
    </row>
    <row r="14" spans="1:27" ht="15.6" x14ac:dyDescent="0.3">
      <c r="A14" s="11">
        <f t="shared" si="4"/>
        <v>5</v>
      </c>
      <c r="B14" s="14"/>
      <c r="C14" t="s">
        <v>109</v>
      </c>
      <c r="D14" s="15">
        <f>Lomake!D14</f>
        <v>2</v>
      </c>
      <c r="E14" s="51">
        <f>Lomake!E14</f>
        <v>3</v>
      </c>
      <c r="F14" s="16">
        <f t="shared" si="0"/>
        <v>0.625</v>
      </c>
      <c r="G14" s="82" t="s">
        <v>4</v>
      </c>
      <c r="H14" s="92" t="s">
        <v>21</v>
      </c>
      <c r="I14" s="92" t="s">
        <v>22</v>
      </c>
      <c r="J14" s="88" t="str">
        <f t="shared" si="1"/>
        <v xml:space="preserve"> </v>
      </c>
      <c r="K14" s="88" t="str">
        <f t="shared" si="2"/>
        <v xml:space="preserve"> </v>
      </c>
      <c r="L14" s="93">
        <f t="shared" si="5"/>
        <v>0</v>
      </c>
      <c r="M14" s="93">
        <f t="shared" si="6"/>
        <v>0</v>
      </c>
      <c r="N14" s="93">
        <f t="shared" si="7"/>
        <v>0</v>
      </c>
      <c r="O14" s="93">
        <f t="shared" si="8"/>
        <v>1</v>
      </c>
      <c r="P14" s="93">
        <f t="shared" si="9"/>
        <v>0</v>
      </c>
      <c r="Q14" s="86" t="str">
        <f t="shared" si="3"/>
        <v xml:space="preserve">Uusien työntekijöiden perehdytys. </v>
      </c>
      <c r="R14" s="86"/>
      <c r="S14" s="86"/>
      <c r="T14" s="86"/>
      <c r="U14" s="86"/>
      <c r="V14" s="89"/>
      <c r="W14" s="80"/>
      <c r="X14" s="80"/>
      <c r="Y14" s="80"/>
      <c r="Z14" s="80"/>
      <c r="AA14" s="80"/>
    </row>
    <row r="15" spans="1:27" ht="15.6" x14ac:dyDescent="0.3">
      <c r="A15" s="11">
        <f t="shared" si="4"/>
        <v>6</v>
      </c>
      <c r="B15" s="14"/>
      <c r="C15" t="s">
        <v>110</v>
      </c>
      <c r="D15" s="15">
        <f>Lomake!D15</f>
        <v>0</v>
      </c>
      <c r="E15" s="51">
        <f>Lomake!E15</f>
        <v>0</v>
      </c>
      <c r="F15" s="16">
        <f t="shared" si="0"/>
        <v>0</v>
      </c>
      <c r="G15" s="82" t="s">
        <v>4</v>
      </c>
      <c r="H15" s="92" t="s">
        <v>23</v>
      </c>
      <c r="I15" s="92" t="s">
        <v>24</v>
      </c>
      <c r="J15" s="88" t="str">
        <f t="shared" si="1"/>
        <v xml:space="preserve">Lähtöhaastatteluista saisi hyvää tietoa kehittämiseen. </v>
      </c>
      <c r="K15" s="88" t="str">
        <f t="shared" si="2"/>
        <v xml:space="preserve"> </v>
      </c>
      <c r="L15" s="93">
        <f t="shared" si="5"/>
        <v>1</v>
      </c>
      <c r="M15" s="93">
        <f t="shared" si="6"/>
        <v>0</v>
      </c>
      <c r="N15" s="93">
        <f t="shared" si="7"/>
        <v>0</v>
      </c>
      <c r="O15" s="93">
        <f t="shared" si="8"/>
        <v>0</v>
      </c>
      <c r="P15" s="93">
        <f t="shared" si="9"/>
        <v>0</v>
      </c>
      <c r="Q15" s="86" t="str">
        <f t="shared" si="3"/>
        <v/>
      </c>
      <c r="R15" s="86"/>
      <c r="S15" s="86"/>
      <c r="T15" s="86"/>
      <c r="U15" s="86"/>
      <c r="V15" s="89"/>
      <c r="W15" s="80"/>
      <c r="X15" s="80"/>
      <c r="Y15" s="80"/>
      <c r="Z15" s="80"/>
      <c r="AA15" s="80"/>
    </row>
    <row r="16" spans="1:27" ht="15.6" x14ac:dyDescent="0.3">
      <c r="A16" s="11">
        <f t="shared" si="4"/>
        <v>7</v>
      </c>
      <c r="B16" s="14"/>
      <c r="C16" t="s">
        <v>111</v>
      </c>
      <c r="D16" s="15">
        <f>Lomake!D16</f>
        <v>2</v>
      </c>
      <c r="E16" s="51">
        <f>Lomake!E16</f>
        <v>2</v>
      </c>
      <c r="F16" s="16">
        <f t="shared" si="0"/>
        <v>0.5</v>
      </c>
      <c r="G16" s="82" t="s">
        <v>4</v>
      </c>
      <c r="H16" s="92" t="s">
        <v>92</v>
      </c>
      <c r="I16" s="92" t="s">
        <v>93</v>
      </c>
      <c r="J16" s="88" t="str">
        <f t="shared" si="1"/>
        <v xml:space="preserve">Työroolien ja prosessien selkeys auttaisi suorituskyvyn parantamisessa. </v>
      </c>
      <c r="K16" s="88" t="str">
        <f t="shared" si="2"/>
        <v xml:space="preserve"> </v>
      </c>
      <c r="L16" s="93">
        <f t="shared" si="5"/>
        <v>0</v>
      </c>
      <c r="M16" s="93">
        <f t="shared" si="6"/>
        <v>0</v>
      </c>
      <c r="N16" s="93">
        <f t="shared" si="7"/>
        <v>1</v>
      </c>
      <c r="O16" s="93">
        <f t="shared" si="8"/>
        <v>0</v>
      </c>
      <c r="P16" s="93">
        <f t="shared" si="9"/>
        <v>0</v>
      </c>
      <c r="Q16" s="86" t="str">
        <f t="shared" si="3"/>
        <v/>
      </c>
      <c r="R16" s="86"/>
      <c r="S16" s="86"/>
      <c r="T16" s="86"/>
      <c r="U16" s="86"/>
      <c r="V16" s="89"/>
      <c r="W16" s="80"/>
      <c r="X16" s="80"/>
      <c r="Y16" s="80"/>
      <c r="Z16" s="80"/>
      <c r="AA16" s="80"/>
    </row>
    <row r="17" spans="1:27" ht="15.6" x14ac:dyDescent="0.3">
      <c r="A17" s="11">
        <f t="shared" si="4"/>
        <v>8</v>
      </c>
      <c r="B17" s="14"/>
      <c r="C17" t="s">
        <v>112</v>
      </c>
      <c r="D17" s="15">
        <f>Lomake!D17</f>
        <v>3</v>
      </c>
      <c r="E17" s="51">
        <f>Lomake!E17</f>
        <v>3</v>
      </c>
      <c r="F17" s="16">
        <f t="shared" si="0"/>
        <v>0.75</v>
      </c>
      <c r="G17" s="83" t="s">
        <v>3</v>
      </c>
      <c r="H17" s="94" t="s">
        <v>25</v>
      </c>
      <c r="I17" s="92" t="s">
        <v>26</v>
      </c>
      <c r="J17" s="88" t="str">
        <f t="shared" si="1"/>
        <v xml:space="preserve"> </v>
      </c>
      <c r="K17" s="88" t="str">
        <f t="shared" si="2"/>
        <v xml:space="preserve"> </v>
      </c>
      <c r="L17" s="93">
        <f t="shared" si="5"/>
        <v>0</v>
      </c>
      <c r="M17" s="93">
        <f t="shared" si="6"/>
        <v>0</v>
      </c>
      <c r="N17" s="93">
        <f t="shared" si="7"/>
        <v>0</v>
      </c>
      <c r="O17" s="93">
        <f t="shared" si="8"/>
        <v>1</v>
      </c>
      <c r="P17" s="93">
        <f t="shared" si="9"/>
        <v>0</v>
      </c>
      <c r="Q17" s="86" t="str">
        <f t="shared" si="3"/>
        <v xml:space="preserve">Työntekijöiden tehtäväkuvien ja palkkauksen sopiminen. </v>
      </c>
      <c r="R17" s="86"/>
      <c r="S17" s="86"/>
      <c r="T17" s="86"/>
      <c r="U17" s="86"/>
      <c r="V17" s="89"/>
      <c r="W17" s="80"/>
      <c r="X17" s="80"/>
      <c r="Y17" s="80"/>
      <c r="Z17" s="80"/>
      <c r="AA17" s="80"/>
    </row>
    <row r="18" spans="1:27" ht="15.6" x14ac:dyDescent="0.3">
      <c r="A18" s="11">
        <f t="shared" si="4"/>
        <v>9</v>
      </c>
      <c r="B18" s="14"/>
      <c r="C18" t="s">
        <v>113</v>
      </c>
      <c r="D18" s="15">
        <f>Lomake!D18</f>
        <v>1</v>
      </c>
      <c r="E18" s="51">
        <f>Lomake!E18</f>
        <v>1</v>
      </c>
      <c r="F18" s="16">
        <f t="shared" si="0"/>
        <v>0.25</v>
      </c>
      <c r="G18" s="83" t="s">
        <v>3</v>
      </c>
      <c r="H18" s="92" t="s">
        <v>27</v>
      </c>
      <c r="I18" s="92" t="s">
        <v>28</v>
      </c>
      <c r="J18" s="88" t="str">
        <f t="shared" si="1"/>
        <v xml:space="preserve">Psykososiaalisen riskin hallinta toisi tärkeää tietoa henkilöstöriskejä aiheuttavista asioista. </v>
      </c>
      <c r="K18" s="88" t="str">
        <f t="shared" si="2"/>
        <v xml:space="preserve"> </v>
      </c>
      <c r="L18" s="93">
        <f t="shared" si="5"/>
        <v>0</v>
      </c>
      <c r="M18" s="93">
        <f t="shared" si="6"/>
        <v>1</v>
      </c>
      <c r="N18" s="93">
        <f t="shared" si="7"/>
        <v>0</v>
      </c>
      <c r="O18" s="93">
        <f t="shared" si="8"/>
        <v>0</v>
      </c>
      <c r="P18" s="93">
        <f t="shared" si="9"/>
        <v>0</v>
      </c>
      <c r="Q18" s="86" t="str">
        <f t="shared" si="3"/>
        <v/>
      </c>
      <c r="R18" s="86"/>
      <c r="S18" s="86"/>
      <c r="T18" s="86"/>
      <c r="U18" s="86"/>
      <c r="V18" s="89"/>
      <c r="W18" s="80"/>
      <c r="X18" s="80"/>
      <c r="Y18" s="80"/>
      <c r="Z18" s="80"/>
      <c r="AA18" s="80"/>
    </row>
    <row r="19" spans="1:27" ht="15.6" x14ac:dyDescent="0.3">
      <c r="A19" s="11">
        <f t="shared" si="4"/>
        <v>10</v>
      </c>
      <c r="B19" s="17"/>
      <c r="C19" t="s">
        <v>114</v>
      </c>
      <c r="D19" s="15">
        <f>Lomake!D19</f>
        <v>0</v>
      </c>
      <c r="E19" s="51">
        <f>Lomake!E19</f>
        <v>0</v>
      </c>
      <c r="F19" s="16">
        <f t="shared" si="0"/>
        <v>0</v>
      </c>
      <c r="G19" s="84" t="s">
        <v>139</v>
      </c>
      <c r="H19" s="92" t="s">
        <v>94</v>
      </c>
      <c r="I19" s="92" t="s">
        <v>95</v>
      </c>
      <c r="J19" s="88" t="str">
        <f t="shared" si="1"/>
        <v xml:space="preserve">QWL kyselyllä saisit arvokasta tietoa henkilöstön kokemista kehittämistarpeista. </v>
      </c>
      <c r="K19" s="88" t="str">
        <f t="shared" si="2"/>
        <v xml:space="preserve"> </v>
      </c>
      <c r="L19" s="93">
        <f t="shared" si="5"/>
        <v>1</v>
      </c>
      <c r="M19" s="93">
        <f t="shared" si="6"/>
        <v>0</v>
      </c>
      <c r="N19" s="93">
        <f t="shared" si="7"/>
        <v>0</v>
      </c>
      <c r="O19" s="93">
        <f t="shared" si="8"/>
        <v>0</v>
      </c>
      <c r="P19" s="93">
        <f t="shared" si="9"/>
        <v>0</v>
      </c>
      <c r="Q19" s="86" t="str">
        <f t="shared" si="3"/>
        <v/>
      </c>
      <c r="R19" s="86"/>
      <c r="S19" s="86"/>
      <c r="T19" s="86"/>
      <c r="U19" s="86"/>
      <c r="V19" s="89"/>
      <c r="W19" s="80"/>
      <c r="X19" s="80"/>
      <c r="Y19" s="80"/>
      <c r="Z19" s="80"/>
      <c r="AA19" s="80"/>
    </row>
    <row r="20" spans="1:27" ht="15.6" x14ac:dyDescent="0.3">
      <c r="A20" s="11">
        <f t="shared" si="4"/>
        <v>11</v>
      </c>
      <c r="B20" s="17"/>
      <c r="C20" t="s">
        <v>115</v>
      </c>
      <c r="D20" s="15">
        <f>Lomake!D20</f>
        <v>0</v>
      </c>
      <c r="E20" s="51">
        <f>Lomake!E20</f>
        <v>0</v>
      </c>
      <c r="F20" s="16">
        <f t="shared" si="0"/>
        <v>0</v>
      </c>
      <c r="G20" s="85" t="s">
        <v>5</v>
      </c>
      <c r="H20" s="92" t="s">
        <v>29</v>
      </c>
      <c r="I20" s="92" t="s">
        <v>30</v>
      </c>
      <c r="J20" s="88" t="str">
        <f t="shared" si="1"/>
        <v xml:space="preserve">Yhteinen ideointi ja kehittäminen olisi hyvä, sillä se edistäisi yhteishenkeä ja parantaisi suorituskykyä. </v>
      </c>
      <c r="K20" s="88" t="str">
        <f t="shared" si="2"/>
        <v xml:space="preserve"> </v>
      </c>
      <c r="L20" s="93">
        <f t="shared" si="5"/>
        <v>1</v>
      </c>
      <c r="M20" s="93">
        <f t="shared" si="6"/>
        <v>0</v>
      </c>
      <c r="N20" s="93">
        <f t="shared" si="7"/>
        <v>0</v>
      </c>
      <c r="O20" s="93">
        <f t="shared" si="8"/>
        <v>0</v>
      </c>
      <c r="P20" s="93">
        <f t="shared" si="9"/>
        <v>0</v>
      </c>
      <c r="Q20" s="86" t="str">
        <f t="shared" si="3"/>
        <v/>
      </c>
      <c r="R20" s="86"/>
      <c r="S20" s="86"/>
      <c r="T20" s="86"/>
      <c r="U20" s="86"/>
      <c r="V20" s="89"/>
      <c r="W20" s="80"/>
      <c r="X20" s="80"/>
      <c r="Y20" s="80"/>
      <c r="Z20" s="80"/>
      <c r="AA20" s="80"/>
    </row>
    <row r="21" spans="1:27" ht="15.6" x14ac:dyDescent="0.3">
      <c r="A21" s="11">
        <f t="shared" si="4"/>
        <v>12</v>
      </c>
      <c r="B21" s="17"/>
      <c r="C21" t="s">
        <v>116</v>
      </c>
      <c r="D21" s="15">
        <f>Lomake!D21</f>
        <v>2</v>
      </c>
      <c r="E21" s="51">
        <f>Lomake!E21</f>
        <v>2</v>
      </c>
      <c r="F21" s="16">
        <f t="shared" si="0"/>
        <v>0.5</v>
      </c>
      <c r="G21" s="82" t="s">
        <v>4</v>
      </c>
      <c r="H21" s="92" t="s">
        <v>31</v>
      </c>
      <c r="I21" s="92" t="s">
        <v>32</v>
      </c>
      <c r="J21" s="88" t="str">
        <f t="shared" si="1"/>
        <v xml:space="preserve">Kannattaisi hyödyntää HR-tukipalvelua sopivissa tilanteissa, joissa apu tarpeen. Se helpottaisi esimiestyötä. </v>
      </c>
      <c r="K21" s="88" t="str">
        <f t="shared" si="2"/>
        <v xml:space="preserve"> </v>
      </c>
      <c r="L21" s="93">
        <f t="shared" si="5"/>
        <v>0</v>
      </c>
      <c r="M21" s="93">
        <f t="shared" si="6"/>
        <v>0</v>
      </c>
      <c r="N21" s="93">
        <f t="shared" si="7"/>
        <v>1</v>
      </c>
      <c r="O21" s="93">
        <f t="shared" si="8"/>
        <v>0</v>
      </c>
      <c r="P21" s="93">
        <f t="shared" si="9"/>
        <v>0</v>
      </c>
      <c r="Q21" s="86" t="str">
        <f t="shared" si="3"/>
        <v/>
      </c>
      <c r="R21" s="86"/>
      <c r="S21" s="86"/>
      <c r="T21" s="86"/>
      <c r="U21" s="86"/>
      <c r="V21" s="89"/>
      <c r="W21" s="80"/>
      <c r="X21" s="80"/>
      <c r="Y21" s="80"/>
      <c r="Z21" s="80"/>
      <c r="AA21" s="80"/>
    </row>
    <row r="22" spans="1:27" ht="15.6" x14ac:dyDescent="0.3">
      <c r="A22" s="11">
        <f t="shared" si="4"/>
        <v>13</v>
      </c>
      <c r="B22" s="17"/>
      <c r="C22" t="s">
        <v>134</v>
      </c>
      <c r="D22" s="15">
        <f>Lomake!D22</f>
        <v>2</v>
      </c>
      <c r="E22" s="51">
        <f>Lomake!E22</f>
        <v>3</v>
      </c>
      <c r="F22" s="16">
        <f t="shared" si="0"/>
        <v>0.625</v>
      </c>
      <c r="G22" s="85" t="s">
        <v>5</v>
      </c>
      <c r="H22" s="92" t="s">
        <v>33</v>
      </c>
      <c r="I22" s="92" t="s">
        <v>34</v>
      </c>
      <c r="J22" s="88" t="str">
        <f t="shared" si="1"/>
        <v xml:space="preserve"> </v>
      </c>
      <c r="K22" s="88" t="str">
        <f t="shared" si="2"/>
        <v xml:space="preserve"> </v>
      </c>
      <c r="L22" s="93">
        <f t="shared" si="5"/>
        <v>0</v>
      </c>
      <c r="M22" s="93">
        <f t="shared" si="6"/>
        <v>0</v>
      </c>
      <c r="N22" s="93">
        <f t="shared" si="7"/>
        <v>0</v>
      </c>
      <c r="O22" s="93">
        <f t="shared" si="8"/>
        <v>1</v>
      </c>
      <c r="P22" s="93">
        <f t="shared" si="9"/>
        <v>0</v>
      </c>
      <c r="Q22" s="86" t="str">
        <f t="shared" si="3"/>
        <v xml:space="preserve">Esimiespajat, esimiesten keskinäinen vertaistuki (yhteiset palaverit, ideoinnit, keskustelut ym.). </v>
      </c>
      <c r="R22" s="86"/>
      <c r="S22" s="86"/>
      <c r="T22" s="86"/>
      <c r="U22" s="86"/>
      <c r="V22" s="89"/>
      <c r="W22" s="80"/>
      <c r="X22" s="80"/>
      <c r="Y22" s="80"/>
      <c r="Z22" s="80"/>
      <c r="AA22" s="80"/>
    </row>
    <row r="23" spans="1:27" ht="15.6" x14ac:dyDescent="0.3">
      <c r="A23" s="11">
        <f t="shared" si="4"/>
        <v>14</v>
      </c>
      <c r="B23" s="17"/>
      <c r="C23" t="s">
        <v>117</v>
      </c>
      <c r="D23" s="15">
        <f>Lomake!D23</f>
        <v>1</v>
      </c>
      <c r="E23" s="51">
        <f>Lomake!E23</f>
        <v>2</v>
      </c>
      <c r="F23" s="16">
        <f t="shared" si="0"/>
        <v>0.375</v>
      </c>
      <c r="G23" s="85" t="s">
        <v>5</v>
      </c>
      <c r="H23" s="92" t="s">
        <v>77</v>
      </c>
      <c r="I23" s="92" t="s">
        <v>78</v>
      </c>
      <c r="J23" s="88" t="str">
        <f t="shared" si="1"/>
        <v xml:space="preserve">Työarjen kehittäminen olisi hyvä aktivoida, sillä parannetaan prosesseja ja työn sujuvuutta. </v>
      </c>
      <c r="K23" s="88" t="str">
        <f t="shared" si="2"/>
        <v xml:space="preserve"> </v>
      </c>
      <c r="L23" s="93">
        <f t="shared" si="5"/>
        <v>0</v>
      </c>
      <c r="M23" s="93">
        <f t="shared" si="6"/>
        <v>1</v>
      </c>
      <c r="N23" s="93">
        <f t="shared" si="7"/>
        <v>0</v>
      </c>
      <c r="O23" s="93">
        <f t="shared" si="8"/>
        <v>0</v>
      </c>
      <c r="P23" s="93">
        <f t="shared" si="9"/>
        <v>0</v>
      </c>
      <c r="Q23" s="86" t="str">
        <f t="shared" si="3"/>
        <v/>
      </c>
      <c r="R23" s="86"/>
      <c r="S23" s="86"/>
      <c r="T23" s="86"/>
      <c r="U23" s="86"/>
      <c r="V23" s="89"/>
      <c r="W23" s="80"/>
      <c r="X23" s="80"/>
      <c r="Y23" s="80"/>
      <c r="Z23" s="80"/>
      <c r="AA23" s="80"/>
    </row>
    <row r="24" spans="1:27" ht="15.6" x14ac:dyDescent="0.3">
      <c r="A24" s="11">
        <f t="shared" si="4"/>
        <v>15</v>
      </c>
      <c r="B24" s="17"/>
      <c r="C24" t="s">
        <v>135</v>
      </c>
      <c r="D24" s="15">
        <f>Lomake!D24</f>
        <v>2</v>
      </c>
      <c r="E24" s="51">
        <f>Lomake!E24</f>
        <v>2</v>
      </c>
      <c r="F24" s="16">
        <f t="shared" si="0"/>
        <v>0.5</v>
      </c>
      <c r="G24" s="85" t="s">
        <v>5</v>
      </c>
      <c r="H24" s="92" t="s">
        <v>35</v>
      </c>
      <c r="I24" s="92" t="s">
        <v>36</v>
      </c>
      <c r="J24" s="88" t="str">
        <f t="shared" si="1"/>
        <v xml:space="preserve">Kannattaisi sopia työyhteisön tavoitteet. </v>
      </c>
      <c r="K24" s="88" t="str">
        <f t="shared" si="2"/>
        <v xml:space="preserve"> </v>
      </c>
      <c r="L24" s="93">
        <f t="shared" si="5"/>
        <v>0</v>
      </c>
      <c r="M24" s="93">
        <f t="shared" si="6"/>
        <v>0</v>
      </c>
      <c r="N24" s="93">
        <f t="shared" si="7"/>
        <v>1</v>
      </c>
      <c r="O24" s="93">
        <f t="shared" si="8"/>
        <v>0</v>
      </c>
      <c r="P24" s="93">
        <f t="shared" si="9"/>
        <v>0</v>
      </c>
      <c r="Q24" s="86" t="str">
        <f t="shared" si="3"/>
        <v/>
      </c>
      <c r="R24" s="86"/>
      <c r="S24" s="86"/>
      <c r="T24" s="86"/>
      <c r="U24" s="86"/>
      <c r="V24" s="89"/>
      <c r="W24" s="80"/>
      <c r="X24" s="80"/>
      <c r="Y24" s="80"/>
      <c r="Z24" s="80"/>
      <c r="AA24" s="80"/>
    </row>
    <row r="25" spans="1:27" ht="15.6" x14ac:dyDescent="0.3">
      <c r="A25" s="11">
        <f t="shared" si="4"/>
        <v>16</v>
      </c>
      <c r="B25" s="18"/>
      <c r="C25" t="s">
        <v>118</v>
      </c>
      <c r="D25" s="15">
        <f>Lomake!D25</f>
        <v>1</v>
      </c>
      <c r="E25" s="51">
        <f>Lomake!E25</f>
        <v>1</v>
      </c>
      <c r="F25" s="16">
        <f t="shared" si="0"/>
        <v>0.25</v>
      </c>
      <c r="G25" s="82" t="s">
        <v>4</v>
      </c>
      <c r="H25" s="92" t="s">
        <v>96</v>
      </c>
      <c r="I25" s="92" t="s">
        <v>97</v>
      </c>
      <c r="J25" s="88" t="str">
        <f t="shared" si="1"/>
        <v xml:space="preserve">Laadunarviointia kannattaa hyödyntää oman toiminnan kehittämisessä. </v>
      </c>
      <c r="K25" s="88" t="str">
        <f t="shared" si="2"/>
        <v xml:space="preserve"> </v>
      </c>
      <c r="L25" s="93">
        <f t="shared" si="5"/>
        <v>0</v>
      </c>
      <c r="M25" s="93">
        <f t="shared" si="6"/>
        <v>1</v>
      </c>
      <c r="N25" s="93">
        <f t="shared" si="7"/>
        <v>0</v>
      </c>
      <c r="O25" s="93">
        <f t="shared" si="8"/>
        <v>0</v>
      </c>
      <c r="P25" s="93">
        <f t="shared" si="9"/>
        <v>0</v>
      </c>
      <c r="Q25" s="86" t="str">
        <f t="shared" si="3"/>
        <v/>
      </c>
      <c r="R25" s="86"/>
      <c r="S25" s="86"/>
      <c r="T25" s="86"/>
      <c r="U25" s="86"/>
      <c r="V25" s="89"/>
      <c r="W25" s="80"/>
      <c r="X25" s="80"/>
      <c r="Y25" s="80"/>
      <c r="Z25" s="80"/>
      <c r="AA25" s="80"/>
    </row>
    <row r="26" spans="1:27" ht="15.6" x14ac:dyDescent="0.3">
      <c r="A26" s="11">
        <f t="shared" si="4"/>
        <v>17</v>
      </c>
      <c r="B26" s="18"/>
      <c r="C26" t="s">
        <v>119</v>
      </c>
      <c r="D26" s="15">
        <f>Lomake!D26</f>
        <v>1</v>
      </c>
      <c r="E26" s="51">
        <f>Lomake!E26</f>
        <v>1</v>
      </c>
      <c r="F26" s="16">
        <f t="shared" si="0"/>
        <v>0.25</v>
      </c>
      <c r="G26" s="82" t="s">
        <v>4</v>
      </c>
      <c r="H26" s="92" t="s">
        <v>37</v>
      </c>
      <c r="I26" s="92" t="s">
        <v>38</v>
      </c>
      <c r="J26" s="88" t="str">
        <f t="shared" si="1"/>
        <v xml:space="preserve">Koulutussuunnitelma kannattaa tehdä, sillä se selkeyttää osaamisen parantamista tavoitteiden mukaan. </v>
      </c>
      <c r="K26" s="88" t="str">
        <f t="shared" si="2"/>
        <v xml:space="preserve"> </v>
      </c>
      <c r="L26" s="93">
        <f t="shared" si="5"/>
        <v>0</v>
      </c>
      <c r="M26" s="93">
        <f t="shared" si="6"/>
        <v>1</v>
      </c>
      <c r="N26" s="93">
        <f t="shared" si="7"/>
        <v>0</v>
      </c>
      <c r="O26" s="93">
        <f t="shared" si="8"/>
        <v>0</v>
      </c>
      <c r="P26" s="93">
        <f t="shared" si="9"/>
        <v>0</v>
      </c>
      <c r="Q26" s="86" t="str">
        <f t="shared" si="3"/>
        <v/>
      </c>
      <c r="R26" s="86"/>
      <c r="S26" s="86"/>
      <c r="T26" s="86"/>
      <c r="U26" s="86"/>
      <c r="V26" s="89"/>
      <c r="W26" s="80"/>
      <c r="X26" s="80"/>
      <c r="Y26" s="80"/>
      <c r="Z26" s="80"/>
      <c r="AA26" s="80"/>
    </row>
    <row r="27" spans="1:27" ht="15.6" x14ac:dyDescent="0.3">
      <c r="A27" s="11">
        <f t="shared" si="4"/>
        <v>18</v>
      </c>
      <c r="B27" s="18"/>
      <c r="C27" t="s">
        <v>120</v>
      </c>
      <c r="D27" s="15">
        <f>Lomake!D27</f>
        <v>3</v>
      </c>
      <c r="E27" s="51">
        <f>Lomake!E27</f>
        <v>3</v>
      </c>
      <c r="F27" s="16">
        <f t="shared" si="0"/>
        <v>0.75</v>
      </c>
      <c r="G27" s="82" t="s">
        <v>4</v>
      </c>
      <c r="H27" s="92" t="s">
        <v>39</v>
      </c>
      <c r="I27" s="92" t="s">
        <v>40</v>
      </c>
      <c r="J27" s="88" t="str">
        <f t="shared" si="1"/>
        <v xml:space="preserve"> </v>
      </c>
      <c r="K27" s="88" t="str">
        <f t="shared" si="2"/>
        <v xml:space="preserve"> </v>
      </c>
      <c r="L27" s="93">
        <f t="shared" si="5"/>
        <v>0</v>
      </c>
      <c r="M27" s="93">
        <f t="shared" si="6"/>
        <v>0</v>
      </c>
      <c r="N27" s="93">
        <f t="shared" si="7"/>
        <v>0</v>
      </c>
      <c r="O27" s="93">
        <f t="shared" si="8"/>
        <v>1</v>
      </c>
      <c r="P27" s="93">
        <f t="shared" si="9"/>
        <v>0</v>
      </c>
      <c r="Q27" s="86" t="str">
        <f t="shared" si="3"/>
        <v xml:space="preserve">Yksilökoulutusten mahdollistaminen. </v>
      </c>
      <c r="R27" s="86"/>
      <c r="S27" s="86"/>
      <c r="T27" s="86"/>
      <c r="U27" s="86"/>
      <c r="V27" s="89"/>
      <c r="W27" s="80"/>
      <c r="X27" s="80"/>
      <c r="Y27" s="80"/>
      <c r="Z27" s="80"/>
      <c r="AA27" s="80"/>
    </row>
    <row r="28" spans="1:27" ht="15.6" x14ac:dyDescent="0.3">
      <c r="A28" s="11">
        <f t="shared" si="4"/>
        <v>19</v>
      </c>
      <c r="B28" s="18"/>
      <c r="C28" t="s">
        <v>121</v>
      </c>
      <c r="D28" s="15">
        <f>Lomake!D28</f>
        <v>2</v>
      </c>
      <c r="E28" s="51">
        <f>Lomake!E28</f>
        <v>2</v>
      </c>
      <c r="F28" s="16">
        <f t="shared" si="0"/>
        <v>0.5</v>
      </c>
      <c r="G28" s="82" t="s">
        <v>4</v>
      </c>
      <c r="H28" s="92" t="s">
        <v>41</v>
      </c>
      <c r="I28" s="92" t="s">
        <v>42</v>
      </c>
      <c r="J28" s="88" t="str">
        <f t="shared" si="1"/>
        <v xml:space="preserve">Työnopastusta kannattaa hyödyntää enemmän sekä sisäisessä urakierrossa että uusien opastuksessa. </v>
      </c>
      <c r="K28" s="88" t="str">
        <f t="shared" si="2"/>
        <v xml:space="preserve"> </v>
      </c>
      <c r="L28" s="93">
        <f t="shared" si="5"/>
        <v>0</v>
      </c>
      <c r="M28" s="93">
        <f t="shared" si="6"/>
        <v>0</v>
      </c>
      <c r="N28" s="93">
        <f t="shared" si="7"/>
        <v>1</v>
      </c>
      <c r="O28" s="93">
        <f t="shared" si="8"/>
        <v>0</v>
      </c>
      <c r="P28" s="93">
        <f t="shared" si="9"/>
        <v>0</v>
      </c>
      <c r="Q28" s="86" t="str">
        <f t="shared" si="3"/>
        <v/>
      </c>
      <c r="R28" s="86"/>
      <c r="S28" s="86"/>
      <c r="T28" s="86"/>
      <c r="U28" s="86"/>
      <c r="V28" s="89"/>
      <c r="W28" s="80"/>
      <c r="X28" s="80"/>
      <c r="Y28" s="80"/>
      <c r="Z28" s="80"/>
      <c r="AA28" s="80"/>
    </row>
    <row r="29" spans="1:27" ht="15.6" x14ac:dyDescent="0.3">
      <c r="A29" s="11">
        <f t="shared" si="4"/>
        <v>20</v>
      </c>
      <c r="B29" s="18"/>
      <c r="C29" t="s">
        <v>122</v>
      </c>
      <c r="D29" s="15">
        <f>Lomake!D29</f>
        <v>1</v>
      </c>
      <c r="E29" s="51">
        <f>Lomake!E29</f>
        <v>1</v>
      </c>
      <c r="F29" s="16">
        <f t="shared" si="0"/>
        <v>0.25</v>
      </c>
      <c r="G29" s="82" t="s">
        <v>4</v>
      </c>
      <c r="H29" s="92" t="s">
        <v>43</v>
      </c>
      <c r="I29" s="92" t="s">
        <v>44</v>
      </c>
      <c r="J29" s="88" t="str">
        <f t="shared" si="1"/>
        <v xml:space="preserve">Ryhmäkoulutuksia kannattaa hyödyntää, sillä ne parantavat yhteishenkeä ja osaamista. </v>
      </c>
      <c r="K29" s="88" t="str">
        <f t="shared" si="2"/>
        <v xml:space="preserve"> </v>
      </c>
      <c r="L29" s="93">
        <f t="shared" si="5"/>
        <v>0</v>
      </c>
      <c r="M29" s="93">
        <f t="shared" si="6"/>
        <v>1</v>
      </c>
      <c r="N29" s="93">
        <f t="shared" si="7"/>
        <v>0</v>
      </c>
      <c r="O29" s="93">
        <f t="shared" si="8"/>
        <v>0</v>
      </c>
      <c r="P29" s="93">
        <f t="shared" si="9"/>
        <v>0</v>
      </c>
      <c r="Q29" s="86" t="str">
        <f t="shared" si="3"/>
        <v/>
      </c>
      <c r="R29" s="86"/>
      <c r="S29" s="86"/>
      <c r="T29" s="86"/>
      <c r="U29" s="86"/>
      <c r="V29" s="89"/>
      <c r="W29" s="80"/>
      <c r="X29" s="80"/>
      <c r="Y29" s="80"/>
      <c r="Z29" s="80"/>
      <c r="AA29" s="80"/>
    </row>
    <row r="30" spans="1:27" ht="15.6" x14ac:dyDescent="0.3">
      <c r="A30" s="11">
        <f t="shared" si="4"/>
        <v>21</v>
      </c>
      <c r="B30" s="18"/>
      <c r="C30" t="s">
        <v>123</v>
      </c>
      <c r="D30" s="15">
        <f>Lomake!D30</f>
        <v>2</v>
      </c>
      <c r="E30" s="51">
        <f>Lomake!E30</f>
        <v>2</v>
      </c>
      <c r="F30" s="16">
        <f t="shared" si="0"/>
        <v>0.5</v>
      </c>
      <c r="G30" s="82" t="s">
        <v>4</v>
      </c>
      <c r="H30" s="92" t="s">
        <v>45</v>
      </c>
      <c r="I30" s="92" t="s">
        <v>46</v>
      </c>
      <c r="J30" s="88" t="str">
        <f t="shared" si="1"/>
        <v xml:space="preserve">Esimiehen kannattaa huolehtia myös omasta esimiesroolin osaamisista. </v>
      </c>
      <c r="K30" s="88" t="str">
        <f t="shared" si="2"/>
        <v xml:space="preserve"> </v>
      </c>
      <c r="L30" s="93">
        <f t="shared" si="5"/>
        <v>0</v>
      </c>
      <c r="M30" s="93">
        <f t="shared" si="6"/>
        <v>0</v>
      </c>
      <c r="N30" s="93">
        <f t="shared" si="7"/>
        <v>1</v>
      </c>
      <c r="O30" s="93">
        <f t="shared" si="8"/>
        <v>0</v>
      </c>
      <c r="P30" s="93">
        <f t="shared" si="9"/>
        <v>0</v>
      </c>
      <c r="Q30" s="86" t="str">
        <f t="shared" si="3"/>
        <v/>
      </c>
      <c r="R30" s="86"/>
      <c r="S30" s="86"/>
      <c r="T30" s="86"/>
      <c r="U30" s="86"/>
      <c r="V30" s="89"/>
      <c r="W30" s="80"/>
      <c r="X30" s="80"/>
      <c r="Y30" s="80"/>
      <c r="Z30" s="80"/>
      <c r="AA30" s="80"/>
    </row>
    <row r="31" spans="1:27" ht="15.6" x14ac:dyDescent="0.3">
      <c r="A31" s="11">
        <f t="shared" si="4"/>
        <v>22</v>
      </c>
      <c r="B31" s="18"/>
      <c r="C31" t="s">
        <v>124</v>
      </c>
      <c r="D31" s="15">
        <f>Lomake!D31</f>
        <v>3</v>
      </c>
      <c r="E31" s="51">
        <f>Lomake!E31</f>
        <v>3</v>
      </c>
      <c r="F31" s="16">
        <f t="shared" si="0"/>
        <v>0.75</v>
      </c>
      <c r="G31" s="82" t="s">
        <v>4</v>
      </c>
      <c r="H31" s="92" t="s">
        <v>79</v>
      </c>
      <c r="I31" s="92" t="s">
        <v>80</v>
      </c>
      <c r="J31" s="88" t="str">
        <f t="shared" si="1"/>
        <v xml:space="preserve"> </v>
      </c>
      <c r="K31" s="88" t="str">
        <f t="shared" si="2"/>
        <v xml:space="preserve"> </v>
      </c>
      <c r="L31" s="93">
        <f t="shared" si="5"/>
        <v>0</v>
      </c>
      <c r="M31" s="93">
        <f t="shared" si="6"/>
        <v>0</v>
      </c>
      <c r="N31" s="93">
        <f t="shared" si="7"/>
        <v>0</v>
      </c>
      <c r="O31" s="93">
        <f t="shared" si="8"/>
        <v>1</v>
      </c>
      <c r="P31" s="93">
        <f t="shared" si="9"/>
        <v>0</v>
      </c>
      <c r="Q31" s="86" t="str">
        <f t="shared" si="3"/>
        <v xml:space="preserve">Tietohallinnon asiantuntijatuen hyödyntäminen. </v>
      </c>
      <c r="R31" s="86"/>
      <c r="S31" s="86"/>
      <c r="T31" s="86"/>
      <c r="U31" s="86"/>
      <c r="V31" s="89"/>
      <c r="W31" s="80"/>
      <c r="X31" s="80"/>
      <c r="Y31" s="80"/>
      <c r="Z31" s="80"/>
      <c r="AA31" s="80"/>
    </row>
    <row r="32" spans="1:27" ht="15.6" x14ac:dyDescent="0.3">
      <c r="A32" s="11">
        <f t="shared" si="4"/>
        <v>23</v>
      </c>
      <c r="B32" s="19"/>
      <c r="C32" t="s">
        <v>125</v>
      </c>
      <c r="D32" s="15">
        <f>Lomake!D32</f>
        <v>2</v>
      </c>
      <c r="E32" s="51">
        <f>Lomake!E32</f>
        <v>2</v>
      </c>
      <c r="F32" s="16">
        <f t="shared" si="0"/>
        <v>0.5</v>
      </c>
      <c r="G32" s="85" t="s">
        <v>5</v>
      </c>
      <c r="H32" s="92" t="s">
        <v>47</v>
      </c>
      <c r="I32" s="92" t="s">
        <v>48</v>
      </c>
      <c r="J32" s="88" t="str">
        <f t="shared" si="1"/>
        <v xml:space="preserve">Yhteisöllistä palkitsemista kannattaa aktivoida ja muistaa, että aineetton palkitseminen on tärkeää eli kiitos ja positiivinen kannustus. </v>
      </c>
      <c r="K32" s="88" t="str">
        <f t="shared" si="2"/>
        <v xml:space="preserve"> </v>
      </c>
      <c r="L32" s="93">
        <f t="shared" si="5"/>
        <v>0</v>
      </c>
      <c r="M32" s="93">
        <f t="shared" si="6"/>
        <v>0</v>
      </c>
      <c r="N32" s="93">
        <f t="shared" si="7"/>
        <v>1</v>
      </c>
      <c r="O32" s="93">
        <f t="shared" si="8"/>
        <v>0</v>
      </c>
      <c r="P32" s="93">
        <f t="shared" si="9"/>
        <v>0</v>
      </c>
      <c r="Q32" s="86" t="str">
        <f t="shared" si="3"/>
        <v/>
      </c>
      <c r="R32" s="86"/>
      <c r="S32" s="86"/>
      <c r="T32" s="86"/>
      <c r="U32" s="86"/>
      <c r="V32" s="89"/>
      <c r="W32" s="80"/>
      <c r="X32" s="80"/>
      <c r="Y32" s="80"/>
      <c r="Z32" s="80"/>
      <c r="AA32" s="80"/>
    </row>
    <row r="33" spans="1:27" ht="15.6" x14ac:dyDescent="0.3">
      <c r="A33" s="11">
        <f t="shared" si="4"/>
        <v>24</v>
      </c>
      <c r="B33" s="19"/>
      <c r="C33" t="s">
        <v>126</v>
      </c>
      <c r="D33" s="15">
        <f>Lomake!D33</f>
        <v>2</v>
      </c>
      <c r="E33" s="51">
        <f>Lomake!E33</f>
        <v>2</v>
      </c>
      <c r="F33" s="16">
        <f t="shared" si="0"/>
        <v>0.5</v>
      </c>
      <c r="G33" s="85" t="s">
        <v>5</v>
      </c>
      <c r="H33" s="92" t="s">
        <v>49</v>
      </c>
      <c r="I33" s="92" t="s">
        <v>50</v>
      </c>
      <c r="J33" s="88" t="str">
        <f t="shared" si="1"/>
        <v xml:space="preserve">Yksilöt kaipaavat enemmän esimiehen kannustusta ja tunnustusta hyvästä työstä. </v>
      </c>
      <c r="K33" s="88" t="str">
        <f t="shared" si="2"/>
        <v xml:space="preserve"> </v>
      </c>
      <c r="L33" s="93">
        <f t="shared" si="5"/>
        <v>0</v>
      </c>
      <c r="M33" s="93">
        <f t="shared" si="6"/>
        <v>0</v>
      </c>
      <c r="N33" s="93">
        <f t="shared" si="7"/>
        <v>1</v>
      </c>
      <c r="O33" s="93">
        <f t="shared" si="8"/>
        <v>0</v>
      </c>
      <c r="P33" s="93">
        <f t="shared" si="9"/>
        <v>0</v>
      </c>
      <c r="Q33" s="86" t="str">
        <f t="shared" si="3"/>
        <v/>
      </c>
      <c r="R33" s="86"/>
      <c r="S33" s="86"/>
      <c r="T33" s="86"/>
      <c r="U33" s="86"/>
      <c r="V33" s="89"/>
      <c r="W33" s="80"/>
      <c r="X33" s="80"/>
      <c r="Y33" s="80"/>
      <c r="Z33" s="80"/>
      <c r="AA33" s="80"/>
    </row>
    <row r="34" spans="1:27" ht="15.6" x14ac:dyDescent="0.3">
      <c r="A34" s="11">
        <f t="shared" si="4"/>
        <v>25</v>
      </c>
      <c r="B34" s="20"/>
      <c r="C34" t="s">
        <v>127</v>
      </c>
      <c r="D34" s="15">
        <f>Lomake!D34</f>
        <v>2</v>
      </c>
      <c r="E34" s="51">
        <f>Lomake!E34</f>
        <v>3</v>
      </c>
      <c r="F34" s="16">
        <f t="shared" si="0"/>
        <v>0.625</v>
      </c>
      <c r="G34" s="82" t="s">
        <v>4</v>
      </c>
      <c r="H34" s="92" t="s">
        <v>51</v>
      </c>
      <c r="I34" s="92" t="s">
        <v>52</v>
      </c>
      <c r="J34" s="88" t="str">
        <f t="shared" si="1"/>
        <v xml:space="preserve"> </v>
      </c>
      <c r="K34" s="88" t="str">
        <f t="shared" si="2"/>
        <v xml:space="preserve"> </v>
      </c>
      <c r="L34" s="93">
        <f t="shared" si="5"/>
        <v>0</v>
      </c>
      <c r="M34" s="93">
        <f t="shared" si="6"/>
        <v>0</v>
      </c>
      <c r="N34" s="93">
        <f t="shared" si="7"/>
        <v>0</v>
      </c>
      <c r="O34" s="93">
        <f t="shared" si="8"/>
        <v>1</v>
      </c>
      <c r="P34" s="93">
        <f t="shared" si="9"/>
        <v>0</v>
      </c>
      <c r="Q34" s="86" t="str">
        <f t="shared" si="3"/>
        <v xml:space="preserve">Sisäinen viestintä ajankohtaisista asioista. </v>
      </c>
      <c r="R34" s="86"/>
      <c r="S34" s="86"/>
      <c r="T34" s="86"/>
      <c r="U34" s="86"/>
      <c r="V34" s="89"/>
      <c r="W34" s="80"/>
      <c r="X34" s="80"/>
      <c r="Y34" s="80"/>
      <c r="Z34" s="80"/>
      <c r="AA34" s="80"/>
    </row>
    <row r="35" spans="1:27" ht="15.6" x14ac:dyDescent="0.3">
      <c r="A35" s="11">
        <f t="shared" si="4"/>
        <v>26</v>
      </c>
      <c r="B35" s="20"/>
      <c r="C35" t="s">
        <v>136</v>
      </c>
      <c r="D35" s="15">
        <f>Lomake!D35</f>
        <v>2</v>
      </c>
      <c r="E35" s="51">
        <f>Lomake!E35</f>
        <v>2</v>
      </c>
      <c r="F35" s="16">
        <f t="shared" si="0"/>
        <v>0.5</v>
      </c>
      <c r="G35" s="83" t="s">
        <v>3</v>
      </c>
      <c r="H35" s="92" t="s">
        <v>81</v>
      </c>
      <c r="I35" s="92" t="s">
        <v>82</v>
      </c>
      <c r="J35" s="88" t="str">
        <f t="shared" si="1"/>
        <v xml:space="preserve">Työn vaarojen arviointi olisi hyvä keino käsitellä turvallisuuteen liittyviä tärkeitä asioita. </v>
      </c>
      <c r="K35" s="88" t="str">
        <f t="shared" si="2"/>
        <v xml:space="preserve"> </v>
      </c>
      <c r="L35" s="93">
        <f t="shared" si="5"/>
        <v>0</v>
      </c>
      <c r="M35" s="93">
        <f t="shared" si="6"/>
        <v>0</v>
      </c>
      <c r="N35" s="93">
        <f t="shared" si="7"/>
        <v>1</v>
      </c>
      <c r="O35" s="93">
        <f t="shared" si="8"/>
        <v>0</v>
      </c>
      <c r="P35" s="93">
        <f t="shared" si="9"/>
        <v>0</v>
      </c>
      <c r="Q35" s="86" t="str">
        <f t="shared" si="3"/>
        <v/>
      </c>
      <c r="R35" s="86"/>
      <c r="S35" s="86"/>
      <c r="T35" s="86"/>
      <c r="U35" s="86"/>
      <c r="V35" s="89"/>
      <c r="W35" s="80"/>
      <c r="X35" s="80"/>
      <c r="Y35" s="80"/>
      <c r="Z35" s="80"/>
      <c r="AA35" s="80"/>
    </row>
    <row r="36" spans="1:27" ht="15.6" x14ac:dyDescent="0.3">
      <c r="A36" s="11">
        <f t="shared" si="4"/>
        <v>27</v>
      </c>
      <c r="B36" s="20"/>
      <c r="C36" t="s">
        <v>128</v>
      </c>
      <c r="D36" s="15">
        <f>Lomake!D36</f>
        <v>1</v>
      </c>
      <c r="E36" s="51">
        <f>Lomake!E36</f>
        <v>2</v>
      </c>
      <c r="F36" s="16">
        <f t="shared" si="0"/>
        <v>0.375</v>
      </c>
      <c r="G36" s="83" t="s">
        <v>3</v>
      </c>
      <c r="H36" s="92" t="s">
        <v>83</v>
      </c>
      <c r="I36" s="92" t="s">
        <v>84</v>
      </c>
      <c r="J36" s="88" t="str">
        <f t="shared" si="1"/>
        <v xml:space="preserve">Kannattaa tehdä riskien arviointia, sillä niillä vältetään vakavampia ongelmia. </v>
      </c>
      <c r="K36" s="88" t="str">
        <f t="shared" si="2"/>
        <v xml:space="preserve"> </v>
      </c>
      <c r="L36" s="93">
        <f t="shared" si="5"/>
        <v>0</v>
      </c>
      <c r="M36" s="93">
        <f t="shared" si="6"/>
        <v>1</v>
      </c>
      <c r="N36" s="93">
        <f t="shared" si="7"/>
        <v>0</v>
      </c>
      <c r="O36" s="93">
        <f t="shared" si="8"/>
        <v>0</v>
      </c>
      <c r="P36" s="93">
        <f t="shared" si="9"/>
        <v>0</v>
      </c>
      <c r="Q36" s="86" t="str">
        <f t="shared" si="3"/>
        <v/>
      </c>
      <c r="R36" s="86"/>
      <c r="S36" s="86"/>
      <c r="T36" s="86"/>
      <c r="U36" s="86"/>
      <c r="V36" s="89"/>
      <c r="W36" s="80"/>
      <c r="X36" s="80"/>
      <c r="Y36" s="80"/>
      <c r="Z36" s="80"/>
      <c r="AA36" s="80"/>
    </row>
    <row r="37" spans="1:27" ht="15.6" x14ac:dyDescent="0.3">
      <c r="A37" s="11">
        <f t="shared" si="4"/>
        <v>28</v>
      </c>
      <c r="B37" s="20"/>
      <c r="C37" t="s">
        <v>129</v>
      </c>
      <c r="D37" s="15">
        <f>Lomake!D37</f>
        <v>2</v>
      </c>
      <c r="E37" s="51">
        <f>Lomake!E37</f>
        <v>3</v>
      </c>
      <c r="F37" s="16">
        <f t="shared" si="0"/>
        <v>0.625</v>
      </c>
      <c r="G37" s="83" t="s">
        <v>3</v>
      </c>
      <c r="H37" s="92" t="s">
        <v>53</v>
      </c>
      <c r="I37" s="92" t="s">
        <v>54</v>
      </c>
      <c r="J37" s="88" t="str">
        <f t="shared" si="1"/>
        <v xml:space="preserve"> </v>
      </c>
      <c r="K37" s="88" t="str">
        <f t="shared" si="2"/>
        <v xml:space="preserve"> </v>
      </c>
      <c r="L37" s="93">
        <f t="shared" si="5"/>
        <v>0</v>
      </c>
      <c r="M37" s="93">
        <f t="shared" si="6"/>
        <v>0</v>
      </c>
      <c r="N37" s="93">
        <f t="shared" si="7"/>
        <v>0</v>
      </c>
      <c r="O37" s="93">
        <f t="shared" si="8"/>
        <v>1</v>
      </c>
      <c r="P37" s="93">
        <f t="shared" si="9"/>
        <v>0</v>
      </c>
      <c r="Q37" s="86" t="str">
        <f t="shared" si="3"/>
        <v xml:space="preserve">Työyhteisön epäkohtien puheeksi ottaminen rakentavasti. </v>
      </c>
      <c r="R37" s="86"/>
      <c r="S37" s="86"/>
      <c r="T37" s="86"/>
      <c r="U37" s="86"/>
      <c r="V37" s="89"/>
      <c r="W37" s="80"/>
      <c r="X37" s="80"/>
      <c r="Y37" s="80"/>
      <c r="Z37" s="80"/>
      <c r="AA37" s="80"/>
    </row>
    <row r="38" spans="1:27" ht="15.6" x14ac:dyDescent="0.3">
      <c r="A38" s="11">
        <f t="shared" si="4"/>
        <v>29</v>
      </c>
      <c r="B38" s="20"/>
      <c r="C38" t="s">
        <v>130</v>
      </c>
      <c r="D38" s="15">
        <f>Lomake!D38</f>
        <v>2</v>
      </c>
      <c r="E38" s="51">
        <f>Lomake!E38</f>
        <v>2</v>
      </c>
      <c r="F38" s="16">
        <f t="shared" si="0"/>
        <v>0.5</v>
      </c>
      <c r="G38" s="83" t="s">
        <v>3</v>
      </c>
      <c r="H38" s="92" t="s">
        <v>55</v>
      </c>
      <c r="I38" s="92" t="s">
        <v>56</v>
      </c>
      <c r="J38" s="88" t="str">
        <f t="shared" si="1"/>
        <v xml:space="preserve">Työterveyshuollon asiantuntemusta kannattaa opetella hyödyntämään enemmän. </v>
      </c>
      <c r="K38" s="88" t="str">
        <f t="shared" si="2"/>
        <v xml:space="preserve"> </v>
      </c>
      <c r="L38" s="93">
        <f t="shared" si="5"/>
        <v>0</v>
      </c>
      <c r="M38" s="93">
        <f t="shared" si="6"/>
        <v>0</v>
      </c>
      <c r="N38" s="93">
        <f t="shared" si="7"/>
        <v>1</v>
      </c>
      <c r="O38" s="93">
        <f t="shared" si="8"/>
        <v>0</v>
      </c>
      <c r="P38" s="93">
        <f t="shared" si="9"/>
        <v>0</v>
      </c>
      <c r="Q38" s="86" t="str">
        <f t="shared" si="3"/>
        <v/>
      </c>
      <c r="R38" s="86"/>
      <c r="S38" s="86"/>
      <c r="T38" s="86"/>
      <c r="U38" s="86"/>
      <c r="V38" s="89"/>
      <c r="W38" s="80"/>
      <c r="X38" s="80"/>
      <c r="Y38" s="80"/>
      <c r="Z38" s="80"/>
      <c r="AA38" s="80"/>
    </row>
    <row r="39" spans="1:27" ht="15.6" x14ac:dyDescent="0.3">
      <c r="A39" s="11">
        <f t="shared" si="4"/>
        <v>30</v>
      </c>
      <c r="B39" s="20"/>
      <c r="C39" t="s">
        <v>131</v>
      </c>
      <c r="D39" s="15">
        <f>Lomake!D39</f>
        <v>3</v>
      </c>
      <c r="E39" s="51">
        <f>Lomake!E39</f>
        <v>3</v>
      </c>
      <c r="F39" s="16">
        <f t="shared" si="0"/>
        <v>0.75</v>
      </c>
      <c r="G39" s="82" t="s">
        <v>4</v>
      </c>
      <c r="H39" s="92" t="s">
        <v>57</v>
      </c>
      <c r="I39" s="92" t="s">
        <v>58</v>
      </c>
      <c r="J39" s="88" t="str">
        <f t="shared" si="1"/>
        <v xml:space="preserve"> </v>
      </c>
      <c r="K39" s="88" t="str">
        <f t="shared" si="2"/>
        <v xml:space="preserve"> </v>
      </c>
      <c r="L39" s="93">
        <f t="shared" si="5"/>
        <v>0</v>
      </c>
      <c r="M39" s="93">
        <f t="shared" si="6"/>
        <v>0</v>
      </c>
      <c r="N39" s="93">
        <f t="shared" si="7"/>
        <v>0</v>
      </c>
      <c r="O39" s="93">
        <f t="shared" si="8"/>
        <v>1</v>
      </c>
      <c r="P39" s="93">
        <f t="shared" si="9"/>
        <v>0</v>
      </c>
      <c r="Q39" s="86" t="str">
        <f t="shared" si="3"/>
        <v xml:space="preserve">Virkistyspäivät. </v>
      </c>
      <c r="R39" s="86"/>
      <c r="S39" s="86"/>
      <c r="T39" s="86"/>
      <c r="U39" s="86"/>
      <c r="V39" s="89"/>
      <c r="W39" s="80"/>
      <c r="X39" s="80"/>
      <c r="Y39" s="80"/>
      <c r="Z39" s="80"/>
      <c r="AA39" s="80"/>
    </row>
    <row r="40" spans="1:27" ht="15.6" x14ac:dyDescent="0.3">
      <c r="A40" s="11">
        <f t="shared" si="4"/>
        <v>31</v>
      </c>
      <c r="B40" s="20"/>
      <c r="C40" t="s">
        <v>132</v>
      </c>
      <c r="D40" s="15">
        <f>Lomake!D40</f>
        <v>2</v>
      </c>
      <c r="E40" s="51">
        <f>Lomake!E40</f>
        <v>2</v>
      </c>
      <c r="F40" s="16">
        <f t="shared" si="0"/>
        <v>0.5</v>
      </c>
      <c r="G40" s="85" t="s">
        <v>5</v>
      </c>
      <c r="H40" s="92" t="s">
        <v>59</v>
      </c>
      <c r="I40" s="92" t="s">
        <v>60</v>
      </c>
      <c r="J40" s="88" t="str">
        <f t="shared" si="1"/>
        <v xml:space="preserve">Asiakaspalautteita kannattaa hyödyntää enemmän kehittämisessä. </v>
      </c>
      <c r="K40" s="88" t="str">
        <f t="shared" si="2"/>
        <v xml:space="preserve"> </v>
      </c>
      <c r="L40" s="93">
        <f t="shared" si="5"/>
        <v>0</v>
      </c>
      <c r="M40" s="93">
        <f t="shared" si="6"/>
        <v>0</v>
      </c>
      <c r="N40" s="93">
        <f t="shared" si="7"/>
        <v>1</v>
      </c>
      <c r="O40" s="93">
        <f t="shared" si="8"/>
        <v>0</v>
      </c>
      <c r="P40" s="93">
        <f>IF(AND(F40&gt;80%,F40&lt;100.01%)=FALSE,0,1)</f>
        <v>0</v>
      </c>
      <c r="Q40" s="86" t="str">
        <f t="shared" si="3"/>
        <v/>
      </c>
      <c r="R40" s="86"/>
      <c r="S40" s="86"/>
      <c r="T40" s="86"/>
      <c r="U40" s="86"/>
      <c r="V40" s="89"/>
      <c r="W40" s="80"/>
      <c r="X40" s="80"/>
      <c r="Y40" s="80"/>
      <c r="Z40" s="80"/>
      <c r="AA40" s="80"/>
    </row>
    <row r="41" spans="1:27" ht="15.6" x14ac:dyDescent="0.3">
      <c r="A41" s="11">
        <f t="shared" si="4"/>
        <v>32</v>
      </c>
      <c r="B41" s="20"/>
      <c r="C41" t="s">
        <v>133</v>
      </c>
      <c r="D41" s="15">
        <f>Lomake!D41</f>
        <v>3</v>
      </c>
      <c r="E41" s="51">
        <f>Lomake!E41</f>
        <v>3</v>
      </c>
      <c r="F41" s="16">
        <f t="shared" si="0"/>
        <v>0.75</v>
      </c>
      <c r="G41" s="82" t="s">
        <v>4</v>
      </c>
      <c r="H41" s="92" t="s">
        <v>85</v>
      </c>
      <c r="I41" s="92" t="s">
        <v>86</v>
      </c>
      <c r="J41" s="88" t="str">
        <f t="shared" si="1"/>
        <v xml:space="preserve"> </v>
      </c>
      <c r="K41" s="88" t="str">
        <f t="shared" si="2"/>
        <v xml:space="preserve"> </v>
      </c>
      <c r="L41" s="93">
        <f t="shared" si="5"/>
        <v>0</v>
      </c>
      <c r="M41" s="93">
        <f t="shared" si="6"/>
        <v>0</v>
      </c>
      <c r="N41" s="93">
        <f t="shared" si="7"/>
        <v>0</v>
      </c>
      <c r="O41" s="93">
        <f t="shared" si="8"/>
        <v>1</v>
      </c>
      <c r="P41" s="93">
        <f t="shared" si="9"/>
        <v>0</v>
      </c>
      <c r="Q41" s="86" t="str">
        <f t="shared" si="3"/>
        <v xml:space="preserve">Yhteishengen ylläpitäminen (esim. yhteiset kahvihetket). </v>
      </c>
      <c r="R41" s="86"/>
      <c r="S41" s="86"/>
      <c r="T41" s="86"/>
      <c r="U41" s="86"/>
      <c r="V41" s="89"/>
      <c r="W41" s="80"/>
      <c r="X41" s="80"/>
      <c r="Y41" s="80"/>
      <c r="Z41" s="80"/>
      <c r="AA41" s="80"/>
    </row>
    <row r="42" spans="1:27" ht="15.6" x14ac:dyDescent="0.3">
      <c r="A42" s="8"/>
      <c r="B42" s="21" t="s">
        <v>61</v>
      </c>
      <c r="C42" s="8"/>
      <c r="D42" s="22">
        <f>AVERAGE(D10:D41)</f>
        <v>1.8125</v>
      </c>
      <c r="E42" s="22">
        <f>AVERAGE(E10:E41)</f>
        <v>2.0625</v>
      </c>
      <c r="F42" s="23">
        <f>AVERAGE(F10:F41)</f>
        <v>0.484375</v>
      </c>
      <c r="H42" s="86"/>
      <c r="I42" s="86"/>
      <c r="J42" s="86"/>
      <c r="K42" s="86"/>
      <c r="L42" s="95"/>
      <c r="M42" s="95"/>
      <c r="N42" s="95"/>
      <c r="O42" s="96"/>
      <c r="P42" s="97"/>
      <c r="Q42" s="86"/>
      <c r="R42" s="86"/>
      <c r="S42" s="86"/>
      <c r="T42" s="86"/>
      <c r="U42" s="86"/>
      <c r="V42" s="89"/>
      <c r="W42" s="80"/>
      <c r="X42" s="80"/>
      <c r="Y42" s="80"/>
      <c r="Z42" s="80"/>
      <c r="AA42" s="80"/>
    </row>
    <row r="43" spans="1:27" ht="16.2" thickBot="1" x14ac:dyDescent="0.35">
      <c r="A43" s="24"/>
      <c r="B43" s="24"/>
      <c r="C43" s="14" t="s">
        <v>62</v>
      </c>
      <c r="D43" s="8"/>
      <c r="E43" s="60" t="s">
        <v>14</v>
      </c>
      <c r="F43" s="61" t="s">
        <v>104</v>
      </c>
      <c r="G43" s="53" t="s">
        <v>103</v>
      </c>
      <c r="H43" s="86"/>
      <c r="I43" s="86"/>
      <c r="J43" s="86" t="s">
        <v>16</v>
      </c>
      <c r="K43" s="86" t="s">
        <v>17</v>
      </c>
      <c r="L43" s="88"/>
      <c r="M43" s="88"/>
      <c r="N43" s="88"/>
      <c r="O43" s="88"/>
      <c r="P43" s="88"/>
      <c r="Q43" s="86"/>
      <c r="R43" s="86"/>
      <c r="S43" s="86"/>
      <c r="T43" s="86"/>
      <c r="U43" s="86"/>
      <c r="V43" s="89"/>
      <c r="W43" s="80"/>
      <c r="X43" s="80"/>
      <c r="Y43" s="80"/>
      <c r="Z43" s="80"/>
      <c r="AA43" s="80"/>
    </row>
    <row r="44" spans="1:27" ht="15.6" x14ac:dyDescent="0.3">
      <c r="A44" s="25"/>
      <c r="B44" s="25"/>
      <c r="C44" s="74" t="s">
        <v>63</v>
      </c>
      <c r="D44" s="57" t="s">
        <v>3</v>
      </c>
      <c r="E44" s="26">
        <f>(AVERAGE(D11,D12,D17,D18,D19,D35,D36,D37,D38)/4)</f>
        <v>0.41666666666666669</v>
      </c>
      <c r="F44" s="26">
        <f>AVERAGE(E11,E12,E17,E18,E19,E35,E36,E37,E38)/4</f>
        <v>0.5</v>
      </c>
      <c r="G44" s="54">
        <f>AVERAGE(F11,F12,F17,F18,F19,F35,F36,F37,F38)</f>
        <v>0.45833333333333331</v>
      </c>
      <c r="H44" s="98" t="s">
        <v>64</v>
      </c>
      <c r="I44" s="99">
        <f>(P44+O44*(3/4)-SUM(L44:N44))/9*100</f>
        <v>-41.666666666666671</v>
      </c>
      <c r="J44" s="100" t="str">
        <f>IF(SUM(L44:N44)=0,"Ei kehittämistarpeita","")</f>
        <v/>
      </c>
      <c r="K44" s="100" t="str">
        <f>IF(P44=0,"Ei vahvuuksia (tunnista vuorovaikutuskäytäntöjä, joista lähdet kehittämään vahvuuksia)","")</f>
        <v>Ei vahvuuksia (tunnista vuorovaikutuskäytäntöjä, joista lähdet kehittämään vahvuuksia)</v>
      </c>
      <c r="L44" s="101">
        <f>SUM(L11,L12,L17,L18,L19,L35,L36,L37,L38)</f>
        <v>1</v>
      </c>
      <c r="M44" s="101">
        <f t="shared" ref="M44:P44" si="10">SUM(M11,M12,M17,M18,M19,M35,M36,M37,M38)</f>
        <v>3</v>
      </c>
      <c r="N44" s="101">
        <f t="shared" si="10"/>
        <v>2</v>
      </c>
      <c r="O44" s="101">
        <f t="shared" si="10"/>
        <v>3</v>
      </c>
      <c r="P44" s="101">
        <f t="shared" si="10"/>
        <v>0</v>
      </c>
      <c r="Q44" s="86"/>
      <c r="R44" s="86"/>
      <c r="S44" s="86"/>
      <c r="T44" s="86"/>
      <c r="U44" s="86"/>
      <c r="V44" s="89"/>
      <c r="W44" s="80"/>
      <c r="X44" s="80"/>
      <c r="Y44" s="80"/>
      <c r="Z44" s="80"/>
      <c r="AA44" s="80"/>
    </row>
    <row r="45" spans="1:27" ht="15.6" x14ac:dyDescent="0.3">
      <c r="A45" s="28"/>
      <c r="B45" s="28"/>
      <c r="C45" s="75" t="s">
        <v>65</v>
      </c>
      <c r="D45" s="58" t="s">
        <v>4</v>
      </c>
      <c r="E45" s="29">
        <f>AVERAGE(D10,D13,D14,D15,D16,D21,D25,D26,D27,D28,D29,D30,D31,D34,D39,D41)/4</f>
        <v>0.5</v>
      </c>
      <c r="F45" s="29">
        <f>AVERAGE(E10,E13,E14,E15,E16,E21,E25,E26,E27,E28,E29,E30,E31,E34,E39,E41)/4</f>
        <v>0.546875</v>
      </c>
      <c r="G45" s="55">
        <f>AVERAGE(F10,F13,F14,F15,F16,F21,F25,F26,F27,F28,F29,F30,F31,F34,F39,F41)</f>
        <v>0.5234375</v>
      </c>
      <c r="H45" s="98" t="s">
        <v>66</v>
      </c>
      <c r="I45" s="99">
        <f>(P45+O45*(3/4)-SUM(L45:N45))/17*100</f>
        <v>-17.647058823529413</v>
      </c>
      <c r="J45" s="100" t="str">
        <f>IF(SUM(L45:N45)=0,"Ei kehittämistarpeita","")</f>
        <v/>
      </c>
      <c r="K45" s="100" t="str">
        <f>IF(P45=0,"Ei vahvuuksia (tunnista vuorovaikutuskäytäntöjä, joista lähdet kehittämään vahvuuksia)","")</f>
        <v>Ei vahvuuksia (tunnista vuorovaikutuskäytäntöjä, joista lähdet kehittämään vahvuuksia)</v>
      </c>
      <c r="L45" s="101">
        <f>SUM(L10,L13,L14,L15,L16,L21,L25,L26,L27,L28,L29,L30,L31,L34,L39,L41,L19)</f>
        <v>2</v>
      </c>
      <c r="M45" s="101">
        <f t="shared" ref="M45:P45" si="11">SUM(M10,M13,M14,M15,M16,M21,M25,M26,M27,M28,M29,M30,M31,M34,M39,M41,M19)</f>
        <v>3</v>
      </c>
      <c r="N45" s="101">
        <f t="shared" si="11"/>
        <v>4</v>
      </c>
      <c r="O45" s="101">
        <f t="shared" si="11"/>
        <v>8</v>
      </c>
      <c r="P45" s="101">
        <f t="shared" si="11"/>
        <v>0</v>
      </c>
      <c r="Q45" s="86"/>
      <c r="R45" s="86"/>
      <c r="S45" s="86"/>
      <c r="T45" s="86"/>
      <c r="U45" s="86"/>
      <c r="V45" s="89"/>
      <c r="W45" s="80"/>
      <c r="X45" s="80"/>
      <c r="Y45" s="80"/>
      <c r="Z45" s="80"/>
      <c r="AA45" s="80"/>
    </row>
    <row r="46" spans="1:27" ht="16.2" thickBot="1" x14ac:dyDescent="0.35">
      <c r="A46" s="30"/>
      <c r="B46" s="30"/>
      <c r="C46" s="76" t="s">
        <v>67</v>
      </c>
      <c r="D46" s="59" t="s">
        <v>5</v>
      </c>
      <c r="E46" s="31">
        <f>AVERAGE(D20,D22,D23,D24,D32,D33,D40)/4</f>
        <v>0.39285714285714285</v>
      </c>
      <c r="F46" s="31">
        <f>AVERAGE(E20,E22,E23,E24,E32,E33,E40)/4</f>
        <v>0.4642857142857143</v>
      </c>
      <c r="G46" s="56">
        <f>AVERAGE(F20,F22,F23,F24,F32,F33,F40)</f>
        <v>0.42857142857142855</v>
      </c>
      <c r="H46" s="98" t="s">
        <v>68</v>
      </c>
      <c r="I46" s="99">
        <f>(P46+O46*(3/4)-SUM(L46:N46))/8*100</f>
        <v>-78.125</v>
      </c>
      <c r="J46" s="100" t="str">
        <f>IF(SUM(L46:N46)=0,"Ei kehittämistarpeita","")</f>
        <v/>
      </c>
      <c r="K46" s="100" t="str">
        <f>IF(P46=0,"Ei vahvuuksia (tunnista vuorovaikutuskäytäntöjä, joista lähdet kehittämään vahvuuksia)","")</f>
        <v>Ei vahvuuksia (tunnista vuorovaikutuskäytäntöjä, joista lähdet kehittämään vahvuuksia)</v>
      </c>
      <c r="L46" s="101">
        <f>SUM(L20,L22,L23,L24,L32,L33,L40,L19)</f>
        <v>2</v>
      </c>
      <c r="M46" s="101">
        <f t="shared" ref="M46:P46" si="12">SUM(M20,M22,M23,M24,M32,M33,M40,M19)</f>
        <v>1</v>
      </c>
      <c r="N46" s="101">
        <f t="shared" si="12"/>
        <v>4</v>
      </c>
      <c r="O46" s="101">
        <f t="shared" si="12"/>
        <v>1</v>
      </c>
      <c r="P46" s="101">
        <f t="shared" si="12"/>
        <v>0</v>
      </c>
      <c r="Q46" s="86"/>
      <c r="R46" s="86"/>
      <c r="S46" s="86"/>
      <c r="T46" s="86"/>
      <c r="U46" s="86"/>
      <c r="V46" s="89"/>
      <c r="W46" s="80"/>
      <c r="X46" s="80"/>
      <c r="Y46" s="80"/>
      <c r="Z46" s="80"/>
      <c r="AA46" s="80"/>
    </row>
    <row r="47" spans="1:27" ht="15.6" x14ac:dyDescent="0.3">
      <c r="A47" s="32"/>
      <c r="B47" s="32"/>
      <c r="C47" s="77" t="s">
        <v>69</v>
      </c>
      <c r="D47" s="8"/>
      <c r="E47" s="52"/>
      <c r="F47" s="52" t="s">
        <v>141</v>
      </c>
      <c r="G47" s="35">
        <f>J2</f>
        <v>0.56756162846184499</v>
      </c>
      <c r="H47" s="79"/>
      <c r="I47" s="79"/>
      <c r="J47" s="79"/>
      <c r="K47" s="79"/>
      <c r="L47" s="81"/>
      <c r="M47" s="81"/>
      <c r="N47" s="81"/>
      <c r="O47" s="81"/>
      <c r="P47" s="81"/>
      <c r="Q47" s="79"/>
      <c r="R47" s="79"/>
      <c r="S47" s="79"/>
      <c r="T47" s="79"/>
      <c r="U47" s="79"/>
      <c r="V47" s="80"/>
      <c r="W47" s="80"/>
      <c r="X47" s="80"/>
      <c r="Y47" s="80"/>
      <c r="Z47" s="80"/>
      <c r="AA47" s="80"/>
    </row>
    <row r="48" spans="1:27" ht="15.6" x14ac:dyDescent="0.3">
      <c r="A48" s="1"/>
      <c r="B48" s="2"/>
      <c r="C48" s="1"/>
      <c r="D48" s="2"/>
      <c r="E48" s="2"/>
      <c r="F48" s="2"/>
      <c r="G48" s="2"/>
      <c r="H48" s="2"/>
      <c r="I48" s="2"/>
      <c r="J48" s="2"/>
      <c r="K48" s="2"/>
      <c r="L48" s="27"/>
      <c r="M48" s="27"/>
      <c r="N48" s="27"/>
      <c r="O48" s="27"/>
      <c r="P48" s="27"/>
    </row>
    <row r="49" spans="1:17" ht="15.6" x14ac:dyDescent="0.3">
      <c r="A49" s="24"/>
      <c r="B49" s="24"/>
      <c r="C49" s="14">
        <f>C2</f>
        <v>0</v>
      </c>
      <c r="D49" s="62">
        <f>E2</f>
        <v>44350.700211840274</v>
      </c>
      <c r="E49" s="14"/>
      <c r="F49" s="14"/>
      <c r="G49" s="33" t="str">
        <f>IF(D42-E42&gt;0.5,"Huom. Kannattaa aktivoida osaamista enemmän käytäntöön.","")</f>
        <v/>
      </c>
      <c r="H49" s="33"/>
      <c r="I49" s="33"/>
      <c r="J49" s="33"/>
      <c r="K49" s="33"/>
      <c r="L49" s="34"/>
      <c r="M49" s="34"/>
      <c r="N49" s="34"/>
      <c r="O49" s="34"/>
      <c r="P49" s="34"/>
      <c r="Q49" s="34"/>
    </row>
    <row r="50" spans="1:17" ht="15.6" x14ac:dyDescent="0.3">
      <c r="A50" s="14"/>
      <c r="B50" s="14"/>
      <c r="C50" s="14"/>
      <c r="D50" s="33"/>
      <c r="E50" s="33"/>
      <c r="F50" s="33"/>
      <c r="G50" s="33" t="str">
        <f>IF(E42-D42&gt;0.5,"Huom. Osaamista kannattaa kehittää, jotta saa parempaa vaikuttavuutta tekemiseen","")</f>
        <v/>
      </c>
      <c r="H50" s="33"/>
      <c r="I50" s="33"/>
      <c r="J50" s="33"/>
      <c r="K50" s="33"/>
      <c r="L50" s="14"/>
      <c r="M50" s="14"/>
      <c r="N50" s="14"/>
      <c r="O50" s="14"/>
      <c r="P50" s="34"/>
      <c r="Q50" s="34"/>
    </row>
    <row r="51" spans="1:17" ht="15.6" x14ac:dyDescent="0.3">
      <c r="A51" s="14"/>
      <c r="B51" s="71"/>
      <c r="C51" s="42" t="s">
        <v>70</v>
      </c>
      <c r="D51" s="42" t="str">
        <f>H44</f>
        <v>FE-NPS</v>
      </c>
      <c r="E51" s="43">
        <f>I44</f>
        <v>-41.666666666666671</v>
      </c>
      <c r="F51" s="33"/>
      <c r="G51" s="33"/>
      <c r="H51" s="33"/>
      <c r="I51" s="33"/>
      <c r="J51" s="33"/>
      <c r="K51" s="33"/>
      <c r="L51" s="14"/>
      <c r="M51" s="14"/>
      <c r="N51" s="14"/>
      <c r="O51" s="14"/>
      <c r="P51" s="34"/>
      <c r="Q51" s="34"/>
    </row>
    <row r="52" spans="1:17" x14ac:dyDescent="0.3">
      <c r="A52" s="36"/>
      <c r="B52" s="45"/>
      <c r="C52" s="44" t="s">
        <v>71</v>
      </c>
      <c r="D52" s="65" t="s">
        <v>98</v>
      </c>
      <c r="E52" s="66">
        <f>G44</f>
        <v>0.45833333333333331</v>
      </c>
      <c r="F52" s="33"/>
      <c r="G52" s="33"/>
      <c r="H52" s="33"/>
      <c r="I52" s="33"/>
      <c r="J52" s="33"/>
      <c r="K52" s="33"/>
      <c r="L52" s="33"/>
      <c r="M52" s="33"/>
      <c r="N52" s="33"/>
      <c r="O52" s="33"/>
      <c r="P52" s="33"/>
      <c r="Q52" s="33"/>
    </row>
    <row r="53" spans="1:17" ht="7.8" customHeight="1" x14ac:dyDescent="0.3">
      <c r="A53" s="36"/>
      <c r="B53" s="45"/>
      <c r="C53" s="211" t="str">
        <f>CONCATENATE(K11,K12,K17,K18,K19,K35,K36,K37,K38,K44)</f>
        <v xml:space="preserve">         Ei vahvuuksia (tunnista vuorovaikutuskäytäntöjä, joista lähdet kehittämään vahvuuksia)</v>
      </c>
      <c r="D53" s="211"/>
      <c r="E53" s="211"/>
      <c r="P53" s="2"/>
      <c r="Q53" s="33"/>
    </row>
    <row r="54" spans="1:17" ht="7.8" customHeight="1" x14ac:dyDescent="0.3">
      <c r="A54" s="36"/>
      <c r="B54" s="45"/>
      <c r="C54" s="211"/>
      <c r="D54" s="211"/>
      <c r="E54" s="211"/>
      <c r="P54" s="2"/>
      <c r="Q54" s="33"/>
    </row>
    <row r="55" spans="1:17" ht="7.8" customHeight="1" x14ac:dyDescent="0.3">
      <c r="A55" s="36"/>
      <c r="B55" s="45"/>
      <c r="C55" s="211"/>
      <c r="D55" s="211"/>
      <c r="E55" s="211"/>
      <c r="P55" s="2"/>
      <c r="Q55" s="33"/>
    </row>
    <row r="56" spans="1:17" ht="7.8" customHeight="1" x14ac:dyDescent="0.3">
      <c r="A56" s="36"/>
      <c r="B56" s="45"/>
      <c r="C56" s="211"/>
      <c r="D56" s="211"/>
      <c r="E56" s="211"/>
      <c r="P56" s="2"/>
      <c r="Q56" s="33"/>
    </row>
    <row r="57" spans="1:17" ht="7.8" customHeight="1" x14ac:dyDescent="0.3">
      <c r="A57" s="36"/>
      <c r="B57" s="45"/>
      <c r="C57" s="211"/>
      <c r="D57" s="211"/>
      <c r="E57" s="211"/>
      <c r="P57" s="2"/>
      <c r="Q57" s="33"/>
    </row>
    <row r="58" spans="1:17" ht="15" customHeight="1" x14ac:dyDescent="0.3">
      <c r="A58" s="36"/>
      <c r="B58" s="45"/>
      <c r="C58" s="215" t="s">
        <v>137</v>
      </c>
      <c r="D58" s="215"/>
      <c r="E58" s="215"/>
      <c r="P58" s="2"/>
      <c r="Q58" s="33"/>
    </row>
    <row r="59" spans="1:17" ht="47.4" customHeight="1" x14ac:dyDescent="0.3">
      <c r="A59" s="36"/>
      <c r="B59" s="45"/>
      <c r="C59" s="211" t="str">
        <f>CONCATENATE("Omaat hyvät osaamiset seuraavissa:", Q11,Q12,Q17,Q18,Q19,Q35,Q36,Q37,Q38,Q44)</f>
        <v xml:space="preserve">Omaat hyvät osaamiset seuraavissa:Työntekijöiden tarpeiden kuunteleminen ja niihin tuen antaminen.Työntekijöiden tehtäväkuvien ja palkkauksen sopiminen. Työyhteisön epäkohtien puheeksi ottaminen rakentavasti. </v>
      </c>
      <c r="D59" s="211"/>
      <c r="E59" s="211"/>
      <c r="P59" s="2"/>
      <c r="Q59" s="33"/>
    </row>
    <row r="60" spans="1:17" x14ac:dyDescent="0.3">
      <c r="A60" s="36"/>
      <c r="B60" s="45"/>
      <c r="C60" s="44" t="s">
        <v>72</v>
      </c>
      <c r="D60" s="45"/>
      <c r="E60" s="45"/>
      <c r="P60" s="2"/>
      <c r="Q60" s="33"/>
    </row>
    <row r="61" spans="1:17" ht="15" customHeight="1" x14ac:dyDescent="0.3">
      <c r="A61" s="37" t="str">
        <f>IF(E51&gt;-10,"Muista tukea yksilöiden jaksamista. ","")</f>
        <v/>
      </c>
      <c r="B61" s="45"/>
      <c r="C61" s="211" t="str">
        <f>CONCATENATE(J11,J12,J17,J18,J19,J35,J36,J37,J38,J44,A61)</f>
        <v xml:space="preserve">Varhaisen tuen mallilla kannattaa ennaltaehkäistä työkyvyn heikentymistä.   Psykososiaalisen riskin hallinta toisi tärkeää tietoa henkilöstöriskejä aiheuttavista asioista. QWL kyselyllä saisit arvokasta tietoa henkilöstön kokemista kehittämistarpeista. Työn vaarojen arviointi olisi hyvä keino käsitellä turvallisuuteen liittyviä tärkeitä asioita. Kannattaa tehdä riskien arviointia, sillä niillä vältetään vakavampia ongelmia.  Työterveyshuollon asiantuntemusta kannattaa opetella hyödyntämään enemmän. </v>
      </c>
      <c r="D61" s="211"/>
      <c r="E61" s="211"/>
      <c r="P61" s="2"/>
      <c r="Q61" s="33"/>
    </row>
    <row r="62" spans="1:17" ht="20.399999999999999" customHeight="1" x14ac:dyDescent="0.3">
      <c r="A62" s="36"/>
      <c r="B62" s="45"/>
      <c r="C62" s="211"/>
      <c r="D62" s="211"/>
      <c r="E62" s="211"/>
      <c r="P62" s="2"/>
      <c r="Q62" s="33"/>
    </row>
    <row r="63" spans="1:17" ht="15" customHeight="1" x14ac:dyDescent="0.3">
      <c r="A63" s="36"/>
      <c r="B63" s="45"/>
      <c r="C63" s="211"/>
      <c r="D63" s="211"/>
      <c r="E63" s="211"/>
      <c r="P63" s="2"/>
      <c r="Q63" s="33"/>
    </row>
    <row r="64" spans="1:17" ht="15" customHeight="1" x14ac:dyDescent="0.3">
      <c r="A64" s="36"/>
      <c r="B64" s="45"/>
      <c r="C64" s="211"/>
      <c r="D64" s="211"/>
      <c r="E64" s="211"/>
      <c r="P64" s="2"/>
      <c r="Q64" s="33"/>
    </row>
    <row r="65" spans="1:17" ht="15" customHeight="1" x14ac:dyDescent="0.3">
      <c r="A65" s="36"/>
      <c r="B65" s="45"/>
      <c r="C65" s="211"/>
      <c r="D65" s="211"/>
      <c r="E65" s="211"/>
      <c r="Q65" s="33"/>
    </row>
    <row r="66" spans="1:17" ht="37.799999999999997" customHeight="1" x14ac:dyDescent="0.3">
      <c r="A66" s="36"/>
      <c r="B66" s="45"/>
      <c r="C66" s="211"/>
      <c r="D66" s="211"/>
      <c r="E66" s="211"/>
      <c r="Q66" s="33"/>
    </row>
    <row r="67" spans="1:17" ht="15.6" x14ac:dyDescent="0.3">
      <c r="A67" s="36"/>
      <c r="B67" s="41"/>
      <c r="C67" s="38" t="s">
        <v>73</v>
      </c>
      <c r="D67" s="38" t="str">
        <f>H45</f>
        <v>YI-NPS</v>
      </c>
      <c r="E67" s="39">
        <f>I45</f>
        <v>-17.647058823529413</v>
      </c>
      <c r="Q67" s="33"/>
    </row>
    <row r="68" spans="1:17" x14ac:dyDescent="0.3">
      <c r="A68" s="36"/>
      <c r="B68" s="41"/>
      <c r="C68" s="40" t="s">
        <v>71</v>
      </c>
      <c r="D68" s="64" t="s">
        <v>99</v>
      </c>
      <c r="E68" s="63">
        <f>G45</f>
        <v>0.5234375</v>
      </c>
      <c r="Q68" s="33"/>
    </row>
    <row r="69" spans="1:17" ht="6" customHeight="1" x14ac:dyDescent="0.3">
      <c r="A69" s="36"/>
      <c r="B69" s="41"/>
      <c r="C69" s="212" t="str">
        <f>CONCATENATE(K10,K13,K14,K15,K16,K21,K25,K26,K27,K28,K29,K30,K31,K34,K39,K41,K19,K45)</f>
        <v xml:space="preserve">                 Ei vahvuuksia (tunnista vuorovaikutuskäytäntöjä, joista lähdet kehittämään vahvuuksia)</v>
      </c>
      <c r="D69" s="212"/>
      <c r="E69" s="212"/>
      <c r="Q69" s="33"/>
    </row>
    <row r="70" spans="1:17" ht="6" customHeight="1" x14ac:dyDescent="0.3">
      <c r="A70" s="36"/>
      <c r="B70" s="41"/>
      <c r="C70" s="212"/>
      <c r="D70" s="212"/>
      <c r="E70" s="212"/>
      <c r="Q70" s="33"/>
    </row>
    <row r="71" spans="1:17" ht="6" customHeight="1" x14ac:dyDescent="0.3">
      <c r="A71" s="36"/>
      <c r="B71" s="41"/>
      <c r="C71" s="212"/>
      <c r="D71" s="212"/>
      <c r="E71" s="212"/>
      <c r="Q71" s="33"/>
    </row>
    <row r="72" spans="1:17" ht="6" customHeight="1" x14ac:dyDescent="0.3">
      <c r="A72" s="36"/>
      <c r="B72" s="41"/>
      <c r="C72" s="212"/>
      <c r="D72" s="212"/>
      <c r="E72" s="212"/>
      <c r="Q72" s="33"/>
    </row>
    <row r="73" spans="1:17" ht="16.8" customHeight="1" x14ac:dyDescent="0.3">
      <c r="A73" s="36"/>
      <c r="B73" s="41"/>
      <c r="C73" s="212"/>
      <c r="D73" s="212"/>
      <c r="E73" s="212"/>
      <c r="Q73" s="33"/>
    </row>
    <row r="74" spans="1:17" ht="13.8" customHeight="1" x14ac:dyDescent="0.3">
      <c r="A74" s="36"/>
      <c r="B74" s="41"/>
      <c r="C74" s="216" t="s">
        <v>137</v>
      </c>
      <c r="D74" s="216"/>
      <c r="E74" s="216"/>
      <c r="Q74" s="33"/>
    </row>
    <row r="75" spans="1:17" ht="90.6" customHeight="1" x14ac:dyDescent="0.3">
      <c r="A75" s="36"/>
      <c r="B75" s="41"/>
      <c r="C75" s="213" t="str">
        <f>CONCATENATE(Q10,Q13,Q14,Q15,Q16,Q21,Q25,Q26,Q27,Q28,Q29,Q30,Q31,Q34,Q39,Q41,Q19,Q45)</f>
        <v xml:space="preserve">Kehityskeskustelu työntekijän kanssa. Rekrytointiprosessin toteuttaminen/osallistuminen. Uusien työntekijöiden perehdytys. Yksilökoulutusten mahdollistaminen. Tietohallinnon asiantuntijatuen hyödyntäminen. Sisäinen viestintä ajankohtaisista asioista. Virkistyspäivät. Yhteishengen ylläpitäminen (esim. yhteiset kahvihetket). </v>
      </c>
      <c r="D75" s="213"/>
      <c r="E75" s="213"/>
      <c r="Q75" s="33"/>
    </row>
    <row r="76" spans="1:17" x14ac:dyDescent="0.3">
      <c r="A76" s="36"/>
      <c r="B76" s="41"/>
      <c r="C76" s="40" t="s">
        <v>72</v>
      </c>
      <c r="D76" s="41"/>
      <c r="E76" s="41"/>
      <c r="Q76" s="33"/>
    </row>
    <row r="77" spans="1:17" x14ac:dyDescent="0.3">
      <c r="A77" s="36"/>
      <c r="B77" s="41"/>
      <c r="C77" s="213" t="str">
        <f>CONCATENATE(J10,J13,J14,J15,J16,J21,J25,J26,J27,J28,J29,J30,J31,J34,J39,J41,J19,J45)</f>
        <v xml:space="preserve">   Lähtöhaastatteluista saisi hyvää tietoa kehittämiseen. Työroolien ja prosessien selkeys auttaisi suorituskyvyn parantamisessa. Kannattaisi hyödyntää HR-tukipalvelua sopivissa tilanteissa, joissa apu tarpeen. Se helpottaisi esimiestyötä. Laadunarviointia kannattaa hyödyntää oman toiminnan kehittämisessä. Koulutussuunnitelma kannattaa tehdä, sillä se selkeyttää osaamisen parantamista tavoitteiden mukaan.  Työnopastusta kannattaa hyödyntää enemmän sekä sisäisessä urakierrossa että uusien opastuksessa. Ryhmäkoulutuksia kannattaa hyödyntää, sillä ne parantavat yhteishenkeä ja osaamista. Esimiehen kannattaa huolehtia myös omasta esimiesroolin osaamisista.     QWL kyselyllä saisit arvokasta tietoa henkilöstön kokemista kehittämistarpeista. </v>
      </c>
      <c r="D77" s="213"/>
      <c r="E77" s="213"/>
      <c r="Q77" s="33"/>
    </row>
    <row r="78" spans="1:17" x14ac:dyDescent="0.3">
      <c r="A78" s="36"/>
      <c r="B78" s="41"/>
      <c r="C78" s="213"/>
      <c r="D78" s="213"/>
      <c r="E78" s="213"/>
      <c r="Q78" s="33"/>
    </row>
    <row r="79" spans="1:17" x14ac:dyDescent="0.3">
      <c r="A79" s="36"/>
      <c r="B79" s="41"/>
      <c r="C79" s="213"/>
      <c r="D79" s="213"/>
      <c r="E79" s="213"/>
      <c r="Q79" s="33"/>
    </row>
    <row r="80" spans="1:17" ht="68.400000000000006" customHeight="1" x14ac:dyDescent="0.3">
      <c r="A80" s="36"/>
      <c r="B80" s="41"/>
      <c r="C80" s="213"/>
      <c r="D80" s="213"/>
      <c r="E80" s="213"/>
      <c r="Q80" s="33"/>
    </row>
    <row r="81" spans="1:17" x14ac:dyDescent="0.3">
      <c r="A81" s="36"/>
      <c r="B81" s="41"/>
      <c r="C81" s="213"/>
      <c r="D81" s="213"/>
      <c r="E81" s="213"/>
      <c r="Q81" s="33"/>
    </row>
    <row r="82" spans="1:17" ht="33.6" customHeight="1" x14ac:dyDescent="0.3">
      <c r="A82" s="36"/>
      <c r="B82" s="41"/>
      <c r="C82" s="213"/>
      <c r="D82" s="213"/>
      <c r="E82" s="213"/>
      <c r="Q82" s="33"/>
    </row>
    <row r="83" spans="1:17" ht="15.6" x14ac:dyDescent="0.3">
      <c r="A83" s="36"/>
      <c r="B83" s="67"/>
      <c r="C83" s="68" t="s">
        <v>74</v>
      </c>
      <c r="D83" s="68" t="str">
        <f>H46</f>
        <v>PL-NPS</v>
      </c>
      <c r="E83" s="69">
        <f>I46</f>
        <v>-78.125</v>
      </c>
      <c r="Q83" s="33"/>
    </row>
    <row r="84" spans="1:17" ht="14.4" x14ac:dyDescent="0.3">
      <c r="A84" s="36"/>
      <c r="B84" s="67"/>
      <c r="C84" s="70" t="s">
        <v>71</v>
      </c>
      <c r="D84" s="72" t="s">
        <v>100</v>
      </c>
      <c r="E84" s="73">
        <f>G46</f>
        <v>0.42857142857142855</v>
      </c>
      <c r="Q84" s="33"/>
    </row>
    <row r="85" spans="1:17" ht="6" customHeight="1" x14ac:dyDescent="0.3">
      <c r="A85" s="36"/>
      <c r="B85" s="67"/>
      <c r="C85" s="214" t="str">
        <f>CONCATENATE(K19,K20,K22,K23,K24,K33,K40,K32,K46)</f>
        <v xml:space="preserve">        Ei vahvuuksia (tunnista vuorovaikutuskäytäntöjä, joista lähdet kehittämään vahvuuksia)</v>
      </c>
      <c r="D85" s="214"/>
      <c r="E85" s="214"/>
      <c r="Q85" s="33"/>
    </row>
    <row r="86" spans="1:17" ht="6" customHeight="1" x14ac:dyDescent="0.3">
      <c r="A86" s="36"/>
      <c r="B86" s="67"/>
      <c r="C86" s="214"/>
      <c r="D86" s="214"/>
      <c r="E86" s="214"/>
      <c r="Q86" s="33"/>
    </row>
    <row r="87" spans="1:17" ht="6" customHeight="1" x14ac:dyDescent="0.3">
      <c r="A87" s="36"/>
      <c r="B87" s="67"/>
      <c r="C87" s="214"/>
      <c r="D87" s="214"/>
      <c r="E87" s="214"/>
      <c r="Q87" s="33"/>
    </row>
    <row r="88" spans="1:17" ht="6" customHeight="1" x14ac:dyDescent="0.3">
      <c r="A88" s="36"/>
      <c r="B88" s="67"/>
      <c r="C88" s="214"/>
      <c r="D88" s="214"/>
      <c r="E88" s="214"/>
      <c r="Q88" s="33"/>
    </row>
    <row r="89" spans="1:17" ht="6" customHeight="1" x14ac:dyDescent="0.3">
      <c r="A89" s="36"/>
      <c r="B89" s="67"/>
      <c r="C89" s="214"/>
      <c r="D89" s="214"/>
      <c r="E89" s="214"/>
      <c r="Q89" s="33"/>
    </row>
    <row r="90" spans="1:17" ht="12.6" customHeight="1" x14ac:dyDescent="0.3">
      <c r="A90" s="36"/>
      <c r="B90" s="67"/>
      <c r="C90" s="217" t="s">
        <v>137</v>
      </c>
      <c r="D90" s="217"/>
      <c r="E90" s="217"/>
      <c r="Q90" s="33"/>
    </row>
    <row r="91" spans="1:17" ht="40.799999999999997" customHeight="1" x14ac:dyDescent="0.3">
      <c r="A91" s="36"/>
      <c r="B91" s="67"/>
      <c r="C91" s="210" t="str">
        <f>CONCATENATE(Q19,Q20,Q22,Q23,Q24,Q33,Q40,Q32,Q46)</f>
        <v xml:space="preserve">Esimiespajat, esimiesten keskinäinen vertaistuki (yhteiset palaverit, ideoinnit, keskustelut ym.). </v>
      </c>
      <c r="D91" s="210"/>
      <c r="E91" s="210"/>
      <c r="Q91" s="33"/>
    </row>
    <row r="92" spans="1:17" x14ac:dyDescent="0.3">
      <c r="A92" s="36"/>
      <c r="B92" s="67"/>
      <c r="C92" s="70" t="s">
        <v>72</v>
      </c>
      <c r="D92" s="67"/>
      <c r="E92" s="67"/>
      <c r="Q92" s="33"/>
    </row>
    <row r="93" spans="1:17" ht="13.8" customHeight="1" x14ac:dyDescent="0.3">
      <c r="A93" s="36"/>
      <c r="B93" s="67"/>
      <c r="C93" s="210" t="str">
        <f>CONCATENATE(J19,J20,J22,J23,J24,J33,J40,J32,J46)</f>
        <v xml:space="preserve">QWL kyselyllä saisit arvokasta tietoa henkilöstön kokemista kehittämistarpeista. Yhteinen ideointi ja kehittäminen olisi hyvä, sillä se edistäisi yhteishenkeä ja parantaisi suorituskykyä.  Työarjen kehittäminen olisi hyvä aktivoida, sillä parannetaan prosesseja ja työn sujuvuutta. Kannattaisi sopia työyhteisön tavoitteet. Yksilöt kaipaavat enemmän esimiehen kannustusta ja tunnustusta hyvästä työstä. Asiakaspalautteita kannattaa hyödyntää enemmän kehittämisessä. Yhteisöllistä palkitsemista kannattaa aktivoida ja muistaa, että aineetton palkitseminen on tärkeää eli kiitos ja positiivinen kannustus. </v>
      </c>
      <c r="D93" s="210"/>
      <c r="E93" s="210"/>
      <c r="Q93" s="33"/>
    </row>
    <row r="94" spans="1:17" ht="13.8" customHeight="1" x14ac:dyDescent="0.3">
      <c r="A94" s="36"/>
      <c r="B94" s="67"/>
      <c r="C94" s="210"/>
      <c r="D94" s="210"/>
      <c r="E94" s="210"/>
      <c r="Q94" s="33"/>
    </row>
    <row r="95" spans="1:17" ht="13.8" customHeight="1" x14ac:dyDescent="0.3">
      <c r="A95" s="36"/>
      <c r="B95" s="67"/>
      <c r="C95" s="210"/>
      <c r="D95" s="210"/>
      <c r="E95" s="210"/>
      <c r="Q95" s="33"/>
    </row>
    <row r="96" spans="1:17" ht="13.8" customHeight="1" x14ac:dyDescent="0.3">
      <c r="A96" s="36"/>
      <c r="B96" s="67"/>
      <c r="C96" s="210"/>
      <c r="D96" s="210"/>
      <c r="E96" s="210"/>
      <c r="Q96" s="33"/>
    </row>
    <row r="97" spans="1:17" ht="13.8" customHeight="1" x14ac:dyDescent="0.3">
      <c r="A97" s="36"/>
      <c r="B97" s="67"/>
      <c r="C97" s="210"/>
      <c r="D97" s="210"/>
      <c r="E97" s="210"/>
      <c r="Q97" s="33"/>
    </row>
    <row r="98" spans="1:17" ht="47.4" customHeight="1" x14ac:dyDescent="0.3">
      <c r="A98" s="36"/>
      <c r="B98" s="67"/>
      <c r="C98" s="210"/>
      <c r="D98" s="210"/>
      <c r="E98" s="210"/>
      <c r="G98" s="33"/>
      <c r="H98" s="33"/>
      <c r="I98" s="33"/>
      <c r="J98" s="33"/>
      <c r="K98" s="33"/>
      <c r="L98" s="33"/>
      <c r="M98" s="33"/>
      <c r="N98" s="33"/>
      <c r="O98" s="33"/>
      <c r="P98" s="33"/>
      <c r="Q98" s="33"/>
    </row>
    <row r="99" spans="1:17" x14ac:dyDescent="0.3">
      <c r="A99" s="1"/>
      <c r="B99" s="2"/>
      <c r="C99" s="1"/>
      <c r="D99" s="2"/>
      <c r="E99" s="2"/>
      <c r="F99" s="2"/>
      <c r="G99" s="2"/>
      <c r="H99" s="2"/>
      <c r="I99" s="2"/>
      <c r="J99" s="2"/>
      <c r="K99" s="2"/>
      <c r="P99" s="2"/>
    </row>
    <row r="100" spans="1:17" x14ac:dyDescent="0.3">
      <c r="A100" s="1"/>
      <c r="B100" s="2"/>
      <c r="C100" s="1"/>
      <c r="D100" s="2"/>
      <c r="E100" s="2"/>
      <c r="F100" s="2"/>
      <c r="G100" s="2"/>
      <c r="H100" s="2"/>
      <c r="I100" s="2"/>
      <c r="J100" s="2"/>
      <c r="K100" s="2"/>
      <c r="P100" s="2"/>
    </row>
    <row r="101" spans="1:17" x14ac:dyDescent="0.3">
      <c r="A101" s="1"/>
      <c r="B101" s="2"/>
      <c r="C101" s="1"/>
      <c r="D101" s="2"/>
      <c r="E101" s="2"/>
      <c r="F101" s="2"/>
      <c r="G101" s="2"/>
      <c r="H101" s="2"/>
      <c r="I101" s="2"/>
      <c r="J101" s="2"/>
      <c r="K101" s="2"/>
      <c r="P101" s="2"/>
    </row>
    <row r="102" spans="1:17" x14ac:dyDescent="0.3">
      <c r="A102" s="1"/>
      <c r="B102" s="2"/>
      <c r="C102" s="1"/>
      <c r="D102" s="2"/>
      <c r="E102" s="2"/>
      <c r="F102" s="2"/>
      <c r="G102" s="2"/>
      <c r="H102" s="2"/>
      <c r="I102" s="2"/>
      <c r="J102" s="2"/>
      <c r="K102" s="2"/>
      <c r="P102" s="2"/>
    </row>
    <row r="103" spans="1:17" x14ac:dyDescent="0.3">
      <c r="A103" s="1"/>
      <c r="B103" s="2"/>
      <c r="C103" s="1"/>
      <c r="D103" s="2"/>
      <c r="E103" s="2"/>
      <c r="F103" s="2"/>
      <c r="G103" s="2"/>
      <c r="H103" s="2"/>
      <c r="I103" s="2"/>
      <c r="J103" s="2"/>
      <c r="K103" s="2"/>
      <c r="P103" s="2"/>
    </row>
    <row r="104" spans="1:17" x14ac:dyDescent="0.3">
      <c r="A104" s="1"/>
      <c r="B104" s="2"/>
      <c r="C104" s="1"/>
      <c r="D104" s="2"/>
      <c r="E104" s="2"/>
      <c r="F104" s="2"/>
      <c r="G104" s="2"/>
      <c r="H104" s="2"/>
      <c r="I104" s="2"/>
      <c r="J104" s="2"/>
      <c r="K104" s="2"/>
      <c r="P104" s="2"/>
    </row>
    <row r="105" spans="1:17" x14ac:dyDescent="0.3">
      <c r="A105" s="1"/>
      <c r="B105" s="2"/>
      <c r="C105" s="1"/>
      <c r="D105" s="2"/>
      <c r="E105" s="2"/>
      <c r="F105" s="2"/>
      <c r="G105" s="2"/>
      <c r="H105" s="2"/>
      <c r="I105" s="2"/>
      <c r="J105" s="2"/>
      <c r="K105" s="2"/>
      <c r="P105" s="2"/>
    </row>
    <row r="106" spans="1:17" x14ac:dyDescent="0.3">
      <c r="A106" s="1"/>
      <c r="B106" s="2"/>
      <c r="C106" s="1"/>
      <c r="D106" s="2"/>
      <c r="E106" s="2"/>
      <c r="F106" s="2"/>
      <c r="G106" s="2"/>
      <c r="H106" s="2"/>
      <c r="I106" s="2"/>
      <c r="J106" s="2"/>
      <c r="K106" s="2"/>
      <c r="P106" s="2"/>
    </row>
    <row r="107" spans="1:17" x14ac:dyDescent="0.3">
      <c r="A107" s="1"/>
      <c r="B107" s="2"/>
      <c r="C107" s="1"/>
      <c r="D107" s="2"/>
      <c r="E107" s="2"/>
      <c r="F107" s="2"/>
      <c r="G107" s="2"/>
      <c r="H107" s="2"/>
      <c r="I107" s="2"/>
      <c r="J107" s="2"/>
      <c r="K107" s="2"/>
      <c r="P107" s="2"/>
    </row>
    <row r="108" spans="1:17" x14ac:dyDescent="0.3">
      <c r="A108" s="1"/>
      <c r="B108" s="2"/>
      <c r="C108" s="1"/>
      <c r="D108" s="2"/>
      <c r="E108" s="2"/>
      <c r="F108" s="2"/>
      <c r="G108" s="2"/>
      <c r="H108" s="2"/>
      <c r="I108" s="2"/>
      <c r="J108" s="2"/>
      <c r="K108" s="2"/>
      <c r="P108" s="2"/>
    </row>
    <row r="109" spans="1:17" x14ac:dyDescent="0.3">
      <c r="A109" s="1"/>
      <c r="B109" s="2"/>
      <c r="C109" s="1"/>
      <c r="D109" s="2"/>
      <c r="E109" s="2"/>
      <c r="F109" s="2"/>
      <c r="G109" s="2"/>
      <c r="H109" s="2"/>
      <c r="I109" s="2"/>
      <c r="J109" s="2"/>
      <c r="K109" s="2"/>
      <c r="P109" s="2"/>
    </row>
    <row r="110" spans="1:17" x14ac:dyDescent="0.3">
      <c r="A110" s="1"/>
      <c r="B110" s="2"/>
      <c r="C110" s="1"/>
      <c r="D110" s="2"/>
      <c r="E110" s="2"/>
      <c r="F110" s="2"/>
      <c r="G110" s="2"/>
      <c r="H110" s="2"/>
      <c r="I110" s="2"/>
      <c r="J110" s="2"/>
      <c r="K110" s="2"/>
      <c r="P110" s="2"/>
    </row>
    <row r="111" spans="1:17" x14ac:dyDescent="0.3">
      <c r="A111" s="1"/>
      <c r="B111" s="2"/>
      <c r="C111" s="1"/>
      <c r="D111" s="2"/>
      <c r="E111" s="2"/>
      <c r="F111" s="2"/>
      <c r="G111" s="2"/>
      <c r="H111" s="2"/>
      <c r="I111" s="2"/>
      <c r="J111" s="2"/>
      <c r="K111" s="2"/>
      <c r="P111" s="2"/>
    </row>
    <row r="112" spans="1:17" x14ac:dyDescent="0.3">
      <c r="A112" s="1"/>
      <c r="B112" s="2"/>
      <c r="C112" s="1"/>
      <c r="D112" s="2"/>
      <c r="E112" s="2"/>
      <c r="F112" s="2"/>
      <c r="G112" s="2"/>
      <c r="H112" s="2"/>
      <c r="I112" s="2"/>
      <c r="J112" s="2"/>
      <c r="K112" s="2"/>
      <c r="P112" s="2"/>
    </row>
    <row r="113" spans="1:16" x14ac:dyDescent="0.3">
      <c r="A113" s="1"/>
      <c r="B113" s="2"/>
      <c r="C113" s="1"/>
      <c r="D113" s="2"/>
      <c r="E113" s="2"/>
      <c r="F113" s="2"/>
      <c r="G113" s="2"/>
      <c r="H113" s="2"/>
      <c r="I113" s="2"/>
      <c r="J113" s="2"/>
      <c r="K113" s="2"/>
      <c r="P113" s="2"/>
    </row>
    <row r="114" spans="1:16" x14ac:dyDescent="0.3">
      <c r="A114" s="1"/>
      <c r="B114" s="2"/>
      <c r="C114" s="1"/>
      <c r="D114" s="2"/>
      <c r="E114" s="2"/>
      <c r="F114" s="2"/>
      <c r="G114" s="2"/>
      <c r="H114" s="2"/>
      <c r="I114" s="2"/>
      <c r="J114" s="2"/>
      <c r="K114" s="2"/>
      <c r="P114" s="2"/>
    </row>
    <row r="115" spans="1:16" x14ac:dyDescent="0.3">
      <c r="A115" s="1"/>
      <c r="B115" s="2"/>
      <c r="C115" s="1"/>
      <c r="D115" s="2"/>
      <c r="E115" s="2"/>
      <c r="F115" s="2"/>
      <c r="G115" s="2"/>
      <c r="H115" s="2"/>
      <c r="I115" s="2"/>
      <c r="J115" s="2"/>
      <c r="K115" s="2"/>
      <c r="P115" s="2"/>
    </row>
    <row r="116" spans="1:16" x14ac:dyDescent="0.3">
      <c r="A116" s="1"/>
      <c r="B116" s="2"/>
      <c r="C116" s="1"/>
      <c r="D116" s="2"/>
      <c r="E116" s="2"/>
      <c r="F116" s="2"/>
      <c r="G116" s="2"/>
      <c r="H116" s="2"/>
      <c r="I116" s="2"/>
      <c r="J116" s="2"/>
      <c r="K116" s="2"/>
      <c r="P116" s="2"/>
    </row>
    <row r="117" spans="1:16" x14ac:dyDescent="0.3">
      <c r="A117" s="1"/>
      <c r="B117" s="2"/>
      <c r="C117" s="1"/>
      <c r="D117" s="2"/>
      <c r="E117" s="2"/>
      <c r="F117" s="2"/>
      <c r="G117" s="2"/>
      <c r="H117" s="2"/>
      <c r="I117" s="2"/>
      <c r="J117" s="2"/>
      <c r="K117" s="2"/>
      <c r="P117" s="2"/>
    </row>
    <row r="118" spans="1:16" x14ac:dyDescent="0.3">
      <c r="A118" s="1"/>
      <c r="B118" s="2"/>
      <c r="C118" s="1"/>
      <c r="D118" s="2"/>
      <c r="E118" s="2"/>
      <c r="F118" s="2"/>
      <c r="G118" s="2"/>
      <c r="H118" s="2"/>
      <c r="I118" s="2"/>
      <c r="J118" s="2"/>
      <c r="K118" s="2"/>
      <c r="P118" s="2"/>
    </row>
    <row r="119" spans="1:16" x14ac:dyDescent="0.3">
      <c r="A119" s="1"/>
      <c r="B119" s="2"/>
      <c r="C119" s="1"/>
      <c r="D119" s="2"/>
      <c r="E119" s="2"/>
      <c r="F119" s="2"/>
      <c r="G119" s="2"/>
      <c r="H119" s="2"/>
      <c r="I119" s="2"/>
      <c r="J119" s="2"/>
      <c r="K119" s="2"/>
      <c r="P119" s="2"/>
    </row>
    <row r="120" spans="1:16" x14ac:dyDescent="0.3">
      <c r="A120" s="1"/>
      <c r="B120" s="2"/>
      <c r="C120" s="1"/>
      <c r="D120" s="2"/>
      <c r="E120" s="2"/>
      <c r="F120" s="2"/>
      <c r="G120" s="2"/>
      <c r="H120" s="2"/>
      <c r="I120" s="2"/>
      <c r="J120" s="2"/>
      <c r="K120" s="2"/>
      <c r="P120" s="2"/>
    </row>
    <row r="121" spans="1:16" x14ac:dyDescent="0.3">
      <c r="A121" s="1"/>
      <c r="B121" s="2"/>
      <c r="C121" s="1"/>
      <c r="D121" s="2"/>
      <c r="E121" s="2"/>
      <c r="F121" s="2"/>
      <c r="G121" s="2"/>
      <c r="H121" s="2"/>
      <c r="I121" s="2"/>
      <c r="J121" s="2"/>
      <c r="K121" s="2"/>
      <c r="P121" s="2"/>
    </row>
    <row r="122" spans="1:16" x14ac:dyDescent="0.3">
      <c r="A122" s="1"/>
      <c r="B122" s="2"/>
      <c r="C122" s="1"/>
      <c r="D122" s="2"/>
      <c r="E122" s="2"/>
      <c r="F122" s="2"/>
      <c r="G122" s="2"/>
      <c r="H122" s="2"/>
      <c r="I122" s="2"/>
      <c r="J122" s="2"/>
      <c r="K122" s="2"/>
      <c r="P122" s="2"/>
    </row>
    <row r="123" spans="1:16" x14ac:dyDescent="0.3">
      <c r="A123" s="1"/>
      <c r="B123" s="2"/>
      <c r="C123" s="1"/>
      <c r="D123" s="2"/>
      <c r="E123" s="2"/>
      <c r="F123" s="2"/>
      <c r="G123" s="2"/>
      <c r="H123" s="2"/>
      <c r="I123" s="2"/>
      <c r="J123" s="2"/>
      <c r="K123" s="2"/>
      <c r="P123" s="2"/>
    </row>
    <row r="124" spans="1:16" x14ac:dyDescent="0.3">
      <c r="A124" s="1"/>
      <c r="B124" s="2"/>
      <c r="C124" s="1"/>
      <c r="D124" s="2"/>
      <c r="E124" s="2"/>
      <c r="F124" s="2"/>
      <c r="G124" s="2"/>
      <c r="H124" s="2"/>
      <c r="I124" s="2"/>
      <c r="J124" s="2"/>
      <c r="K124" s="2"/>
      <c r="P124" s="2"/>
    </row>
    <row r="125" spans="1:16" x14ac:dyDescent="0.3">
      <c r="A125" s="1"/>
      <c r="B125" s="2"/>
      <c r="C125" s="1"/>
      <c r="D125" s="2"/>
      <c r="E125" s="2"/>
      <c r="F125" s="2"/>
      <c r="G125" s="2"/>
      <c r="H125" s="2"/>
      <c r="I125" s="2"/>
      <c r="J125" s="2"/>
      <c r="K125" s="2"/>
      <c r="P125" s="2"/>
    </row>
    <row r="126" spans="1:16" x14ac:dyDescent="0.3">
      <c r="A126" s="1"/>
      <c r="B126" s="2"/>
      <c r="C126" s="1"/>
      <c r="D126" s="2"/>
      <c r="E126" s="2"/>
      <c r="F126" s="2"/>
      <c r="G126" s="2"/>
      <c r="H126" s="2"/>
      <c r="I126" s="2"/>
      <c r="J126" s="2"/>
      <c r="K126" s="2"/>
      <c r="P126" s="2"/>
    </row>
  </sheetData>
  <mergeCells count="13">
    <mergeCell ref="J8:K8"/>
    <mergeCell ref="C93:E98"/>
    <mergeCell ref="C53:E57"/>
    <mergeCell ref="C61:E66"/>
    <mergeCell ref="C69:E73"/>
    <mergeCell ref="C77:E82"/>
    <mergeCell ref="C85:E89"/>
    <mergeCell ref="C75:E75"/>
    <mergeCell ref="C59:E59"/>
    <mergeCell ref="C91:E91"/>
    <mergeCell ref="C58:E58"/>
    <mergeCell ref="C74:E74"/>
    <mergeCell ref="C90:E90"/>
  </mergeCells>
  <conditionalFormatting sqref="G2:I2">
    <cfRule type="aboveAverage" dxfId="1" priority="1"/>
    <cfRule type="aboveAverage" dxfId="0" priority="2" aboveAverage="0"/>
  </conditionalFormatting>
  <pageMargins left="0.25" right="0.25" top="0.75" bottom="0.75" header="0.3" footer="0.3"/>
  <pageSetup scale="63" orientation="landscape"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Lomake</vt:lpstr>
      <vt:lpstr>Analyysi</vt:lpstr>
      <vt:lpstr>Analyysi!Print_Area</vt:lpstr>
      <vt:lpstr>Lomake!Print_Area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Kesti Marko</dc:creator>
  <cp:keywords/>
  <dc:description/>
  <cp:lastModifiedBy>aiylital</cp:lastModifiedBy>
  <cp:lastPrinted>2021-12-08T07:51:13Z</cp:lastPrinted>
  <dcterms:created xsi:type="dcterms:W3CDTF">2021-06-21T16:59:19Z</dcterms:created>
  <dcterms:modified xsi:type="dcterms:W3CDTF">2022-05-05T07:31:47Z</dcterms:modified>
  <cp:category/>
  <cp:contentStatus/>
</cp:coreProperties>
</file>